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i.milun\Desktop\porast plaće\"/>
    </mc:Choice>
  </mc:AlternateContent>
  <xr:revisionPtr revIDLastSave="0" documentId="13_ncr:1_{7956077F-6990-4384-A001-89386E56ED58}" xr6:coauthVersionLast="47" xr6:coauthVersionMax="47" xr10:uidLastSave="{00000000-0000-0000-0000-000000000000}"/>
  <bookViews>
    <workbookView xWindow="-110" yWindow="-110" windowWidth="19420" windowHeight="10420" xr2:uid="{9900DBD0-8CCB-FB49-8391-A79782DEB979}"/>
  </bookViews>
  <sheets>
    <sheet name="usporedba plaće" sheetId="10" r:id="rId1"/>
    <sheet name="2023 i 2024" sheetId="4" state="veryHidden" r:id="rId2"/>
    <sheet name="Tablica JLS 2024" sheetId="7" state="veryHidden" r:id="rId3"/>
    <sheet name="Upola stope" sheetId="9" state="veryHidden" r:id="rId4"/>
    <sheet name="Prirezi original" sheetId="2" state="veryHidden" r:id="rId5"/>
    <sheet name="Prirezi" sheetId="6" state="veryHidden" r:id="rId6"/>
    <sheet name="Broj promjena prireza" sheetId="8" state="veryHidden" r:id="rId7"/>
    <sheet name="Pretraga" sheetId="1" state="veryHidden" r:id="rId8"/>
  </sheets>
  <definedNames>
    <definedName name="_xlnm._FilterDatabase" localSheetId="5" hidden="1">Prirezi!$D$1:$D$481</definedName>
    <definedName name="_xlnm._FilterDatabase" localSheetId="2" hidden="1">'Tablica JLS 2024'!$A$1:$G$1</definedName>
    <definedName name="_xlnm.Print_Area" localSheetId="5">Prirezi!$A$1:$H$481</definedName>
    <definedName name="_xlnm.Print_Area" localSheetId="4">'Prirezi original'!$A$1:$G$601</definedName>
    <definedName name="_xlnm.Print_Titles" localSheetId="5">Prirezi!$A:$H,Prirezi!$1:$1</definedName>
    <definedName name="_xlnm.Print_Titles" localSheetId="4">'Prirezi original'!$A:$G,'Prirezi original'!$13:$16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C17" i="4"/>
  <c r="C18" i="4"/>
  <c r="C19" i="4"/>
  <c r="C20" i="4"/>
  <c r="C21" i="4"/>
  <c r="C22" i="4"/>
  <c r="C23" i="4"/>
  <c r="C24" i="4"/>
  <c r="C15" i="4"/>
  <c r="E15" i="4" s="1"/>
  <c r="C9" i="4"/>
  <c r="C2" i="4"/>
  <c r="H198" i="7" s="1"/>
  <c r="C18" i="10"/>
  <c r="C17" i="10"/>
  <c r="C16" i="10"/>
  <c r="C15" i="10"/>
  <c r="C14" i="10"/>
  <c r="C13" i="10"/>
  <c r="C12" i="10"/>
  <c r="C11" i="10"/>
  <c r="C10" i="10"/>
  <c r="C9" i="10"/>
  <c r="C8" i="10"/>
  <c r="E9" i="4" s="1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1" i="9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2" i="6"/>
  <c r="C25" i="4" l="1"/>
  <c r="H465" i="7"/>
  <c r="H470" i="7"/>
  <c r="H274" i="7"/>
  <c r="H449" i="7"/>
  <c r="H212" i="7"/>
  <c r="H556" i="7"/>
  <c r="H428" i="7"/>
  <c r="H550" i="7"/>
  <c r="H389" i="7"/>
  <c r="H513" i="7"/>
  <c r="H354" i="7"/>
  <c r="H534" i="7"/>
  <c r="H364" i="7"/>
  <c r="H486" i="7"/>
  <c r="H325" i="7"/>
  <c r="H529" i="7"/>
  <c r="H444" i="7"/>
  <c r="H313" i="7"/>
  <c r="H508" i="7"/>
  <c r="H422" i="7"/>
  <c r="H262" i="7"/>
  <c r="H492" i="7"/>
  <c r="H398" i="7"/>
  <c r="H225" i="7"/>
  <c r="H553" i="7"/>
  <c r="H532" i="7"/>
  <c r="H510" i="7"/>
  <c r="H489" i="7"/>
  <c r="H468" i="7"/>
  <c r="H446" i="7"/>
  <c r="H425" i="7"/>
  <c r="H393" i="7"/>
  <c r="H361" i="7"/>
  <c r="H316" i="7"/>
  <c r="H265" i="7"/>
  <c r="H214" i="7"/>
  <c r="H548" i="7"/>
  <c r="H526" i="7"/>
  <c r="H505" i="7"/>
  <c r="H484" i="7"/>
  <c r="H462" i="7"/>
  <c r="H441" i="7"/>
  <c r="H417" i="7"/>
  <c r="H386" i="7"/>
  <c r="H350" i="7"/>
  <c r="H302" i="7"/>
  <c r="H253" i="7"/>
  <c r="H205" i="7"/>
  <c r="H545" i="7"/>
  <c r="H524" i="7"/>
  <c r="H502" i="7"/>
  <c r="H481" i="7"/>
  <c r="H460" i="7"/>
  <c r="H438" i="7"/>
  <c r="H414" i="7"/>
  <c r="H380" i="7"/>
  <c r="H348" i="7"/>
  <c r="H300" i="7"/>
  <c r="H250" i="7"/>
  <c r="H202" i="7"/>
  <c r="H542" i="7"/>
  <c r="H521" i="7"/>
  <c r="H500" i="7"/>
  <c r="H478" i="7"/>
  <c r="H457" i="7"/>
  <c r="H436" i="7"/>
  <c r="H412" i="7"/>
  <c r="H377" i="7"/>
  <c r="H341" i="7"/>
  <c r="H290" i="7"/>
  <c r="H241" i="7"/>
  <c r="H197" i="7"/>
  <c r="H540" i="7"/>
  <c r="H518" i="7"/>
  <c r="H497" i="7"/>
  <c r="H476" i="7"/>
  <c r="H454" i="7"/>
  <c r="H433" i="7"/>
  <c r="H405" i="7"/>
  <c r="H373" i="7"/>
  <c r="H338" i="7"/>
  <c r="H286" i="7"/>
  <c r="H237" i="7"/>
  <c r="H537" i="7"/>
  <c r="H516" i="7"/>
  <c r="H494" i="7"/>
  <c r="H473" i="7"/>
  <c r="H452" i="7"/>
  <c r="H430" i="7"/>
  <c r="H402" i="7"/>
  <c r="H366" i="7"/>
  <c r="H329" i="7"/>
  <c r="H277" i="7"/>
  <c r="H228" i="7"/>
  <c r="H552" i="7"/>
  <c r="H541" i="7"/>
  <c r="H530" i="7"/>
  <c r="H520" i="7"/>
  <c r="H509" i="7"/>
  <c r="H498" i="7"/>
  <c r="H488" i="7"/>
  <c r="H477" i="7"/>
  <c r="H466" i="7"/>
  <c r="H456" i="7"/>
  <c r="H445" i="7"/>
  <c r="H434" i="7"/>
  <c r="H424" i="7"/>
  <c r="H413" i="7"/>
  <c r="H401" i="7"/>
  <c r="H388" i="7"/>
  <c r="H374" i="7"/>
  <c r="H362" i="7"/>
  <c r="H349" i="7"/>
  <c r="H337" i="7"/>
  <c r="H324" i="7"/>
  <c r="H310" i="7"/>
  <c r="H298" i="7"/>
  <c r="H285" i="7"/>
  <c r="H273" i="7"/>
  <c r="H261" i="7"/>
  <c r="H249" i="7"/>
  <c r="H236" i="7"/>
  <c r="H222" i="7"/>
  <c r="H210" i="7"/>
  <c r="H196" i="7"/>
  <c r="H334" i="7"/>
  <c r="H322" i="7"/>
  <c r="H309" i="7"/>
  <c r="H297" i="7"/>
  <c r="H284" i="7"/>
  <c r="H270" i="7"/>
  <c r="H260" i="7"/>
  <c r="H246" i="7"/>
  <c r="H234" i="7"/>
  <c r="H221" i="7"/>
  <c r="H209" i="7"/>
  <c r="H195" i="7"/>
  <c r="H549" i="7"/>
  <c r="H538" i="7"/>
  <c r="H528" i="7"/>
  <c r="H517" i="7"/>
  <c r="H506" i="7"/>
  <c r="H496" i="7"/>
  <c r="H485" i="7"/>
  <c r="H474" i="7"/>
  <c r="H464" i="7"/>
  <c r="H453" i="7"/>
  <c r="H442" i="7"/>
  <c r="H432" i="7"/>
  <c r="H421" i="7"/>
  <c r="H410" i="7"/>
  <c r="H397" i="7"/>
  <c r="H385" i="7"/>
  <c r="H372" i="7"/>
  <c r="H358" i="7"/>
  <c r="H346" i="7"/>
  <c r="H333" i="7"/>
  <c r="H321" i="7"/>
  <c r="H308" i="7"/>
  <c r="H294" i="7"/>
  <c r="H282" i="7"/>
  <c r="H269" i="7"/>
  <c r="H258" i="7"/>
  <c r="H245" i="7"/>
  <c r="H233" i="7"/>
  <c r="H220" i="7"/>
  <c r="H206" i="7"/>
  <c r="H190" i="7"/>
  <c r="H420" i="7"/>
  <c r="H409" i="7"/>
  <c r="H396" i="7"/>
  <c r="H382" i="7"/>
  <c r="H370" i="7"/>
  <c r="H357" i="7"/>
  <c r="H345" i="7"/>
  <c r="H332" i="7"/>
  <c r="H318" i="7"/>
  <c r="H306" i="7"/>
  <c r="H293" i="7"/>
  <c r="H281" i="7"/>
  <c r="H268" i="7"/>
  <c r="H257" i="7"/>
  <c r="H244" i="7"/>
  <c r="H230" i="7"/>
  <c r="H218" i="7"/>
  <c r="H189" i="7"/>
  <c r="H557" i="7"/>
  <c r="H546" i="7"/>
  <c r="H536" i="7"/>
  <c r="H525" i="7"/>
  <c r="H514" i="7"/>
  <c r="H504" i="7"/>
  <c r="H493" i="7"/>
  <c r="H482" i="7"/>
  <c r="H472" i="7"/>
  <c r="H461" i="7"/>
  <c r="H450" i="7"/>
  <c r="H440" i="7"/>
  <c r="H429" i="7"/>
  <c r="H418" i="7"/>
  <c r="H406" i="7"/>
  <c r="H394" i="7"/>
  <c r="H381" i="7"/>
  <c r="H369" i="7"/>
  <c r="H356" i="7"/>
  <c r="H342" i="7"/>
  <c r="H330" i="7"/>
  <c r="H317" i="7"/>
  <c r="H305" i="7"/>
  <c r="H292" i="7"/>
  <c r="H278" i="7"/>
  <c r="H266" i="7"/>
  <c r="H254" i="7"/>
  <c r="H242" i="7"/>
  <c r="H229" i="7"/>
  <c r="H217" i="7"/>
  <c r="H204" i="7"/>
  <c r="H554" i="7"/>
  <c r="H544" i="7"/>
  <c r="H533" i="7"/>
  <c r="H522" i="7"/>
  <c r="H512" i="7"/>
  <c r="H501" i="7"/>
  <c r="H490" i="7"/>
  <c r="H480" i="7"/>
  <c r="H469" i="7"/>
  <c r="H458" i="7"/>
  <c r="H448" i="7"/>
  <c r="H437" i="7"/>
  <c r="H426" i="7"/>
  <c r="H416" i="7"/>
  <c r="H404" i="7"/>
  <c r="H390" i="7"/>
  <c r="H378" i="7"/>
  <c r="H365" i="7"/>
  <c r="H353" i="7"/>
  <c r="H340" i="7"/>
  <c r="H326" i="7"/>
  <c r="H314" i="7"/>
  <c r="H301" i="7"/>
  <c r="H289" i="7"/>
  <c r="H276" i="7"/>
  <c r="H264" i="7"/>
  <c r="H252" i="7"/>
  <c r="H238" i="7"/>
  <c r="H226" i="7"/>
  <c r="H213" i="7"/>
  <c r="H200" i="7"/>
  <c r="H555" i="7"/>
  <c r="H547" i="7"/>
  <c r="H539" i="7"/>
  <c r="H531" i="7"/>
  <c r="H523" i="7"/>
  <c r="H515" i="7"/>
  <c r="H507" i="7"/>
  <c r="H499" i="7"/>
  <c r="H491" i="7"/>
  <c r="H483" i="7"/>
  <c r="H475" i="7"/>
  <c r="H467" i="7"/>
  <c r="H459" i="7"/>
  <c r="H451" i="7"/>
  <c r="H443" i="7"/>
  <c r="H435" i="7"/>
  <c r="H427" i="7"/>
  <c r="H419" i="7"/>
  <c r="H411" i="7"/>
  <c r="H403" i="7"/>
  <c r="H395" i="7"/>
  <c r="H387" i="7"/>
  <c r="H379" i="7"/>
  <c r="H371" i="7"/>
  <c r="H363" i="7"/>
  <c r="H355" i="7"/>
  <c r="H347" i="7"/>
  <c r="H339" i="7"/>
  <c r="H331" i="7"/>
  <c r="H323" i="7"/>
  <c r="H315" i="7"/>
  <c r="H307" i="7"/>
  <c r="H299" i="7"/>
  <c r="H291" i="7"/>
  <c r="H283" i="7"/>
  <c r="H275" i="7"/>
  <c r="H267" i="7"/>
  <c r="H259" i="7"/>
  <c r="H251" i="7"/>
  <c r="H243" i="7"/>
  <c r="H235" i="7"/>
  <c r="H227" i="7"/>
  <c r="H219" i="7"/>
  <c r="H211" i="7"/>
  <c r="H203" i="7"/>
  <c r="H191" i="7"/>
  <c r="H408" i="7"/>
  <c r="H400" i="7"/>
  <c r="H392" i="7"/>
  <c r="H384" i="7"/>
  <c r="H376" i="7"/>
  <c r="H368" i="7"/>
  <c r="H360" i="7"/>
  <c r="H352" i="7"/>
  <c r="H344" i="7"/>
  <c r="H336" i="7"/>
  <c r="H328" i="7"/>
  <c r="H320" i="7"/>
  <c r="H312" i="7"/>
  <c r="H304" i="7"/>
  <c r="H296" i="7"/>
  <c r="H288" i="7"/>
  <c r="H280" i="7"/>
  <c r="H272" i="7"/>
  <c r="H256" i="7"/>
  <c r="H248" i="7"/>
  <c r="H240" i="7"/>
  <c r="H232" i="7"/>
  <c r="H224" i="7"/>
  <c r="H216" i="7"/>
  <c r="H208" i="7"/>
  <c r="H199" i="7"/>
  <c r="H182" i="7"/>
  <c r="H551" i="7"/>
  <c r="H543" i="7"/>
  <c r="H535" i="7"/>
  <c r="H527" i="7"/>
  <c r="H519" i="7"/>
  <c r="H511" i="7"/>
  <c r="H503" i="7"/>
  <c r="H495" i="7"/>
  <c r="H487" i="7"/>
  <c r="H479" i="7"/>
  <c r="H471" i="7"/>
  <c r="H463" i="7"/>
  <c r="H455" i="7"/>
  <c r="H447" i="7"/>
  <c r="H439" i="7"/>
  <c r="H431" i="7"/>
  <c r="H423" i="7"/>
  <c r="H415" i="7"/>
  <c r="H407" i="7"/>
  <c r="H399" i="7"/>
  <c r="H391" i="7"/>
  <c r="H383" i="7"/>
  <c r="H375" i="7"/>
  <c r="H367" i="7"/>
  <c r="H359" i="7"/>
  <c r="H351" i="7"/>
  <c r="H343" i="7"/>
  <c r="H335" i="7"/>
  <c r="H327" i="7"/>
  <c r="H319" i="7"/>
  <c r="H311" i="7"/>
  <c r="H303" i="7"/>
  <c r="H295" i="7"/>
  <c r="H287" i="7"/>
  <c r="H279" i="7"/>
  <c r="H271" i="7"/>
  <c r="H263" i="7"/>
  <c r="H255" i="7"/>
  <c r="H247" i="7"/>
  <c r="H239" i="7"/>
  <c r="H231" i="7"/>
  <c r="H223" i="7"/>
  <c r="H215" i="7"/>
  <c r="H207" i="7"/>
  <c r="I7" i="6"/>
  <c r="I15" i="6"/>
  <c r="I23" i="6"/>
  <c r="I31" i="6"/>
  <c r="I39" i="6"/>
  <c r="I47" i="6"/>
  <c r="I55" i="6"/>
  <c r="I63" i="6"/>
  <c r="I71" i="6"/>
  <c r="I79" i="6"/>
  <c r="I87" i="6"/>
  <c r="I95" i="6"/>
  <c r="I103" i="6"/>
  <c r="I111" i="6"/>
  <c r="I119" i="6"/>
  <c r="I127" i="6"/>
  <c r="I135" i="6"/>
  <c r="I143" i="6"/>
  <c r="I151" i="6"/>
  <c r="I159" i="6"/>
  <c r="I167" i="6"/>
  <c r="I175" i="6"/>
  <c r="I183" i="6"/>
  <c r="I191" i="6"/>
  <c r="I199" i="6"/>
  <c r="I207" i="6"/>
  <c r="I215" i="6"/>
  <c r="I223" i="6"/>
  <c r="I231" i="6"/>
  <c r="I239" i="6"/>
  <c r="I247" i="6"/>
  <c r="I255" i="6"/>
  <c r="I263" i="6"/>
  <c r="I271" i="6"/>
  <c r="I279" i="6"/>
  <c r="I287" i="6"/>
  <c r="I295" i="6"/>
  <c r="I303" i="6"/>
  <c r="I311" i="6"/>
  <c r="I319" i="6"/>
  <c r="I327" i="6"/>
  <c r="I335" i="6"/>
  <c r="I343" i="6"/>
  <c r="I351" i="6"/>
  <c r="I359" i="6"/>
  <c r="I367" i="6"/>
  <c r="I375" i="6"/>
  <c r="I383" i="6"/>
  <c r="I391" i="6"/>
  <c r="I399" i="6"/>
  <c r="I407" i="6"/>
  <c r="I415" i="6"/>
  <c r="I423" i="6"/>
  <c r="I431" i="6"/>
  <c r="I439" i="6"/>
  <c r="I447" i="6"/>
  <c r="I455" i="6"/>
  <c r="I463" i="6"/>
  <c r="I471" i="6"/>
  <c r="I479" i="6"/>
  <c r="H6" i="7"/>
  <c r="H14" i="7"/>
  <c r="H22" i="7"/>
  <c r="H30" i="7"/>
  <c r="H38" i="7"/>
  <c r="H46" i="7"/>
  <c r="H54" i="7"/>
  <c r="H62" i="7"/>
  <c r="H70" i="7"/>
  <c r="H78" i="7"/>
  <c r="H86" i="7"/>
  <c r="H94" i="7"/>
  <c r="H102" i="7"/>
  <c r="H110" i="7"/>
  <c r="H118" i="7"/>
  <c r="H126" i="7"/>
  <c r="H134" i="7"/>
  <c r="H142" i="7"/>
  <c r="H150" i="7"/>
  <c r="H158" i="7"/>
  <c r="H166" i="7"/>
  <c r="H174" i="7"/>
  <c r="I8" i="6"/>
  <c r="I16" i="6"/>
  <c r="I24" i="6"/>
  <c r="I32" i="6"/>
  <c r="I40" i="6"/>
  <c r="I48" i="6"/>
  <c r="I56" i="6"/>
  <c r="I64" i="6"/>
  <c r="I72" i="6"/>
  <c r="I80" i="6"/>
  <c r="I88" i="6"/>
  <c r="I96" i="6"/>
  <c r="I104" i="6"/>
  <c r="I112" i="6"/>
  <c r="I120" i="6"/>
  <c r="I128" i="6"/>
  <c r="I136" i="6"/>
  <c r="I144" i="6"/>
  <c r="I152" i="6"/>
  <c r="I160" i="6"/>
  <c r="I168" i="6"/>
  <c r="I176" i="6"/>
  <c r="I184" i="6"/>
  <c r="I192" i="6"/>
  <c r="I200" i="6"/>
  <c r="I208" i="6"/>
  <c r="I216" i="6"/>
  <c r="I224" i="6"/>
  <c r="I232" i="6"/>
  <c r="I240" i="6"/>
  <c r="I248" i="6"/>
  <c r="I256" i="6"/>
  <c r="I264" i="6"/>
  <c r="I272" i="6"/>
  <c r="I280" i="6"/>
  <c r="I288" i="6"/>
  <c r="I296" i="6"/>
  <c r="I304" i="6"/>
  <c r="I312" i="6"/>
  <c r="I320" i="6"/>
  <c r="I328" i="6"/>
  <c r="I336" i="6"/>
  <c r="I344" i="6"/>
  <c r="I352" i="6"/>
  <c r="I360" i="6"/>
  <c r="I368" i="6"/>
  <c r="I376" i="6"/>
  <c r="I384" i="6"/>
  <c r="I392" i="6"/>
  <c r="I400" i="6"/>
  <c r="I408" i="6"/>
  <c r="I416" i="6"/>
  <c r="I424" i="6"/>
  <c r="I432" i="6"/>
  <c r="I440" i="6"/>
  <c r="I448" i="6"/>
  <c r="I456" i="6"/>
  <c r="I464" i="6"/>
  <c r="I472" i="6"/>
  <c r="I480" i="6"/>
  <c r="H7" i="7"/>
  <c r="H15" i="7"/>
  <c r="H23" i="7"/>
  <c r="H31" i="7"/>
  <c r="H39" i="7"/>
  <c r="H47" i="7"/>
  <c r="H55" i="7"/>
  <c r="H63" i="7"/>
  <c r="H71" i="7"/>
  <c r="H79" i="7"/>
  <c r="H87" i="7"/>
  <c r="H95" i="7"/>
  <c r="H103" i="7"/>
  <c r="H111" i="7"/>
  <c r="H119" i="7"/>
  <c r="H127" i="7"/>
  <c r="H135" i="7"/>
  <c r="H143" i="7"/>
  <c r="H151" i="7"/>
  <c r="H159" i="7"/>
  <c r="H167" i="7"/>
  <c r="H175" i="7"/>
  <c r="H183" i="7"/>
  <c r="I9" i="6"/>
  <c r="I17" i="6"/>
  <c r="I25" i="6"/>
  <c r="I33" i="6"/>
  <c r="I41" i="6"/>
  <c r="I49" i="6"/>
  <c r="I57" i="6"/>
  <c r="I65" i="6"/>
  <c r="I73" i="6"/>
  <c r="I81" i="6"/>
  <c r="I89" i="6"/>
  <c r="I97" i="6"/>
  <c r="I105" i="6"/>
  <c r="I113" i="6"/>
  <c r="I121" i="6"/>
  <c r="I129" i="6"/>
  <c r="I137" i="6"/>
  <c r="I145" i="6"/>
  <c r="I153" i="6"/>
  <c r="I161" i="6"/>
  <c r="I169" i="6"/>
  <c r="I177" i="6"/>
  <c r="I185" i="6"/>
  <c r="I193" i="6"/>
  <c r="I201" i="6"/>
  <c r="I209" i="6"/>
  <c r="I217" i="6"/>
  <c r="I225" i="6"/>
  <c r="I233" i="6"/>
  <c r="I241" i="6"/>
  <c r="I249" i="6"/>
  <c r="I257" i="6"/>
  <c r="I265" i="6"/>
  <c r="I273" i="6"/>
  <c r="I281" i="6"/>
  <c r="I289" i="6"/>
  <c r="I297" i="6"/>
  <c r="I305" i="6"/>
  <c r="I313" i="6"/>
  <c r="I321" i="6"/>
  <c r="I329" i="6"/>
  <c r="I337" i="6"/>
  <c r="I345" i="6"/>
  <c r="I353" i="6"/>
  <c r="I361" i="6"/>
  <c r="I369" i="6"/>
  <c r="I377" i="6"/>
  <c r="I385" i="6"/>
  <c r="I393" i="6"/>
  <c r="I401" i="6"/>
  <c r="I409" i="6"/>
  <c r="I417" i="6"/>
  <c r="I425" i="6"/>
  <c r="I433" i="6"/>
  <c r="I441" i="6"/>
  <c r="I449" i="6"/>
  <c r="I457" i="6"/>
  <c r="I465" i="6"/>
  <c r="I473" i="6"/>
  <c r="I481" i="6"/>
  <c r="H8" i="7"/>
  <c r="H16" i="7"/>
  <c r="H24" i="7"/>
  <c r="H32" i="7"/>
  <c r="H40" i="7"/>
  <c r="H48" i="7"/>
  <c r="H56" i="7"/>
  <c r="H64" i="7"/>
  <c r="H72" i="7"/>
  <c r="H80" i="7"/>
  <c r="H88" i="7"/>
  <c r="H96" i="7"/>
  <c r="H104" i="7"/>
  <c r="H112" i="7"/>
  <c r="H120" i="7"/>
  <c r="H128" i="7"/>
  <c r="H136" i="7"/>
  <c r="H144" i="7"/>
  <c r="H152" i="7"/>
  <c r="H160" i="7"/>
  <c r="H168" i="7"/>
  <c r="H176" i="7"/>
  <c r="H184" i="7"/>
  <c r="H192" i="7"/>
  <c r="I10" i="6"/>
  <c r="I18" i="6"/>
  <c r="I26" i="6"/>
  <c r="I34" i="6"/>
  <c r="I42" i="6"/>
  <c r="I50" i="6"/>
  <c r="I58" i="6"/>
  <c r="I66" i="6"/>
  <c r="I74" i="6"/>
  <c r="I82" i="6"/>
  <c r="I90" i="6"/>
  <c r="I98" i="6"/>
  <c r="I106" i="6"/>
  <c r="I114" i="6"/>
  <c r="I122" i="6"/>
  <c r="I130" i="6"/>
  <c r="I138" i="6"/>
  <c r="I146" i="6"/>
  <c r="I154" i="6"/>
  <c r="I162" i="6"/>
  <c r="I170" i="6"/>
  <c r="I178" i="6"/>
  <c r="I186" i="6"/>
  <c r="I194" i="6"/>
  <c r="I202" i="6"/>
  <c r="I210" i="6"/>
  <c r="I218" i="6"/>
  <c r="I226" i="6"/>
  <c r="I234" i="6"/>
  <c r="I242" i="6"/>
  <c r="I250" i="6"/>
  <c r="I258" i="6"/>
  <c r="I266" i="6"/>
  <c r="I274" i="6"/>
  <c r="I282" i="6"/>
  <c r="I290" i="6"/>
  <c r="I298" i="6"/>
  <c r="I306" i="6"/>
  <c r="I314" i="6"/>
  <c r="I322" i="6"/>
  <c r="I330" i="6"/>
  <c r="I338" i="6"/>
  <c r="I346" i="6"/>
  <c r="I354" i="6"/>
  <c r="I362" i="6"/>
  <c r="I370" i="6"/>
  <c r="I378" i="6"/>
  <c r="I386" i="6"/>
  <c r="I394" i="6"/>
  <c r="I402" i="6"/>
  <c r="I410" i="6"/>
  <c r="I418" i="6"/>
  <c r="I426" i="6"/>
  <c r="I434" i="6"/>
  <c r="I442" i="6"/>
  <c r="I450" i="6"/>
  <c r="I458" i="6"/>
  <c r="I466" i="6"/>
  <c r="I474" i="6"/>
  <c r="I2" i="6"/>
  <c r="H9" i="7"/>
  <c r="H17" i="7"/>
  <c r="H25" i="7"/>
  <c r="H33" i="7"/>
  <c r="H41" i="7"/>
  <c r="H49" i="7"/>
  <c r="H57" i="7"/>
  <c r="H65" i="7"/>
  <c r="H73" i="7"/>
  <c r="H81" i="7"/>
  <c r="H89" i="7"/>
  <c r="H97" i="7"/>
  <c r="H105" i="7"/>
  <c r="H113" i="7"/>
  <c r="H121" i="7"/>
  <c r="H129" i="7"/>
  <c r="H137" i="7"/>
  <c r="H145" i="7"/>
  <c r="H153" i="7"/>
  <c r="H161" i="7"/>
  <c r="H169" i="7"/>
  <c r="H177" i="7"/>
  <c r="H185" i="7"/>
  <c r="H193" i="7"/>
  <c r="H201" i="7"/>
  <c r="I3" i="6"/>
  <c r="I11" i="6"/>
  <c r="I19" i="6"/>
  <c r="I27" i="6"/>
  <c r="I35" i="6"/>
  <c r="I43" i="6"/>
  <c r="I51" i="6"/>
  <c r="I59" i="6"/>
  <c r="I67" i="6"/>
  <c r="I75" i="6"/>
  <c r="I83" i="6"/>
  <c r="I91" i="6"/>
  <c r="I99" i="6"/>
  <c r="I107" i="6"/>
  <c r="I115" i="6"/>
  <c r="I123" i="6"/>
  <c r="I131" i="6"/>
  <c r="I139" i="6"/>
  <c r="I147" i="6"/>
  <c r="I155" i="6"/>
  <c r="I163" i="6"/>
  <c r="I171" i="6"/>
  <c r="I179" i="6"/>
  <c r="I187" i="6"/>
  <c r="I195" i="6"/>
  <c r="I203" i="6"/>
  <c r="I211" i="6"/>
  <c r="I219" i="6"/>
  <c r="I227" i="6"/>
  <c r="I235" i="6"/>
  <c r="I243" i="6"/>
  <c r="I251" i="6"/>
  <c r="I259" i="6"/>
  <c r="I267" i="6"/>
  <c r="I275" i="6"/>
  <c r="I283" i="6"/>
  <c r="I291" i="6"/>
  <c r="I299" i="6"/>
  <c r="I307" i="6"/>
  <c r="I315" i="6"/>
  <c r="I323" i="6"/>
  <c r="I331" i="6"/>
  <c r="I339" i="6"/>
  <c r="I347" i="6"/>
  <c r="I355" i="6"/>
  <c r="I363" i="6"/>
  <c r="I371" i="6"/>
  <c r="I379" i="6"/>
  <c r="I387" i="6"/>
  <c r="I395" i="6"/>
  <c r="I403" i="6"/>
  <c r="I411" i="6"/>
  <c r="I419" i="6"/>
  <c r="I427" i="6"/>
  <c r="I435" i="6"/>
  <c r="I443" i="6"/>
  <c r="I451" i="6"/>
  <c r="I459" i="6"/>
  <c r="I467" i="6"/>
  <c r="I475" i="6"/>
  <c r="H2" i="7"/>
  <c r="H10" i="7"/>
  <c r="H18" i="7"/>
  <c r="H26" i="7"/>
  <c r="H34" i="7"/>
  <c r="H42" i="7"/>
  <c r="H50" i="7"/>
  <c r="H58" i="7"/>
  <c r="H66" i="7"/>
  <c r="H74" i="7"/>
  <c r="H82" i="7"/>
  <c r="H90" i="7"/>
  <c r="H98" i="7"/>
  <c r="H106" i="7"/>
  <c r="H114" i="7"/>
  <c r="H122" i="7"/>
  <c r="H130" i="7"/>
  <c r="H138" i="7"/>
  <c r="H146" i="7"/>
  <c r="H154" i="7"/>
  <c r="H162" i="7"/>
  <c r="H170" i="7"/>
  <c r="H178" i="7"/>
  <c r="H186" i="7"/>
  <c r="H194" i="7"/>
  <c r="I4" i="6"/>
  <c r="I12" i="6"/>
  <c r="I20" i="6"/>
  <c r="I28" i="6"/>
  <c r="I36" i="6"/>
  <c r="I44" i="6"/>
  <c r="I52" i="6"/>
  <c r="I60" i="6"/>
  <c r="I68" i="6"/>
  <c r="I76" i="6"/>
  <c r="I84" i="6"/>
  <c r="I92" i="6"/>
  <c r="I100" i="6"/>
  <c r="I108" i="6"/>
  <c r="I116" i="6"/>
  <c r="I124" i="6"/>
  <c r="I132" i="6"/>
  <c r="I140" i="6"/>
  <c r="I148" i="6"/>
  <c r="I156" i="6"/>
  <c r="I164" i="6"/>
  <c r="I172" i="6"/>
  <c r="I180" i="6"/>
  <c r="I188" i="6"/>
  <c r="I196" i="6"/>
  <c r="I204" i="6"/>
  <c r="I212" i="6"/>
  <c r="I220" i="6"/>
  <c r="I228" i="6"/>
  <c r="I236" i="6"/>
  <c r="I244" i="6"/>
  <c r="I252" i="6"/>
  <c r="I260" i="6"/>
  <c r="I268" i="6"/>
  <c r="I276" i="6"/>
  <c r="I284" i="6"/>
  <c r="I292" i="6"/>
  <c r="I300" i="6"/>
  <c r="I308" i="6"/>
  <c r="I316" i="6"/>
  <c r="I324" i="6"/>
  <c r="I332" i="6"/>
  <c r="I340" i="6"/>
  <c r="I348" i="6"/>
  <c r="I356" i="6"/>
  <c r="I364" i="6"/>
  <c r="I372" i="6"/>
  <c r="I380" i="6"/>
  <c r="I388" i="6"/>
  <c r="I396" i="6"/>
  <c r="I404" i="6"/>
  <c r="I412" i="6"/>
  <c r="I420" i="6"/>
  <c r="I428" i="6"/>
  <c r="I436" i="6"/>
  <c r="I444" i="6"/>
  <c r="I452" i="6"/>
  <c r="I460" i="6"/>
  <c r="I468" i="6"/>
  <c r="I476" i="6"/>
  <c r="H3" i="7"/>
  <c r="H11" i="7"/>
  <c r="H19" i="7"/>
  <c r="H27" i="7"/>
  <c r="H35" i="7"/>
  <c r="H43" i="7"/>
  <c r="H51" i="7"/>
  <c r="H59" i="7"/>
  <c r="H67" i="7"/>
  <c r="H75" i="7"/>
  <c r="H83" i="7"/>
  <c r="H91" i="7"/>
  <c r="H99" i="7"/>
  <c r="H107" i="7"/>
  <c r="H115" i="7"/>
  <c r="H123" i="7"/>
  <c r="H131" i="7"/>
  <c r="H139" i="7"/>
  <c r="H147" i="7"/>
  <c r="H155" i="7"/>
  <c r="H163" i="7"/>
  <c r="H171" i="7"/>
  <c r="H179" i="7"/>
  <c r="H187" i="7"/>
  <c r="I5" i="6"/>
  <c r="I13" i="6"/>
  <c r="I21" i="6"/>
  <c r="I29" i="6"/>
  <c r="I37" i="6"/>
  <c r="I45" i="6"/>
  <c r="I53" i="6"/>
  <c r="I61" i="6"/>
  <c r="I69" i="6"/>
  <c r="I77" i="6"/>
  <c r="I85" i="6"/>
  <c r="I93" i="6"/>
  <c r="I101" i="6"/>
  <c r="I109" i="6"/>
  <c r="I117" i="6"/>
  <c r="I125" i="6"/>
  <c r="I133" i="6"/>
  <c r="I141" i="6"/>
  <c r="I149" i="6"/>
  <c r="I157" i="6"/>
  <c r="I165" i="6"/>
  <c r="I173" i="6"/>
  <c r="I181" i="6"/>
  <c r="I189" i="6"/>
  <c r="I197" i="6"/>
  <c r="I205" i="6"/>
  <c r="I213" i="6"/>
  <c r="I221" i="6"/>
  <c r="I229" i="6"/>
  <c r="I237" i="6"/>
  <c r="I245" i="6"/>
  <c r="I253" i="6"/>
  <c r="I261" i="6"/>
  <c r="I269" i="6"/>
  <c r="I277" i="6"/>
  <c r="I285" i="6"/>
  <c r="I293" i="6"/>
  <c r="I301" i="6"/>
  <c r="I309" i="6"/>
  <c r="I317" i="6"/>
  <c r="I325" i="6"/>
  <c r="I333" i="6"/>
  <c r="I341" i="6"/>
  <c r="I349" i="6"/>
  <c r="I357" i="6"/>
  <c r="I365" i="6"/>
  <c r="I373" i="6"/>
  <c r="I381" i="6"/>
  <c r="I389" i="6"/>
  <c r="I397" i="6"/>
  <c r="I405" i="6"/>
  <c r="I413" i="6"/>
  <c r="I421" i="6"/>
  <c r="I429" i="6"/>
  <c r="I437" i="6"/>
  <c r="I445" i="6"/>
  <c r="I453" i="6"/>
  <c r="I461" i="6"/>
  <c r="I469" i="6"/>
  <c r="I477" i="6"/>
  <c r="H4" i="7"/>
  <c r="H12" i="7"/>
  <c r="H20" i="7"/>
  <c r="H28" i="7"/>
  <c r="H36" i="7"/>
  <c r="H44" i="7"/>
  <c r="H52" i="7"/>
  <c r="H60" i="7"/>
  <c r="H68" i="7"/>
  <c r="H76" i="7"/>
  <c r="H84" i="7"/>
  <c r="H92" i="7"/>
  <c r="H100" i="7"/>
  <c r="H108" i="7"/>
  <c r="H116" i="7"/>
  <c r="H124" i="7"/>
  <c r="H132" i="7"/>
  <c r="H140" i="7"/>
  <c r="H148" i="7"/>
  <c r="H156" i="7"/>
  <c r="H164" i="7"/>
  <c r="H172" i="7"/>
  <c r="H180" i="7"/>
  <c r="H188" i="7"/>
  <c r="I6" i="6"/>
  <c r="I14" i="6"/>
  <c r="I22" i="6"/>
  <c r="I30" i="6"/>
  <c r="I38" i="6"/>
  <c r="I46" i="6"/>
  <c r="I54" i="6"/>
  <c r="I62" i="6"/>
  <c r="I70" i="6"/>
  <c r="I78" i="6"/>
  <c r="I86" i="6"/>
  <c r="I94" i="6"/>
  <c r="I102" i="6"/>
  <c r="I110" i="6"/>
  <c r="I118" i="6"/>
  <c r="I126" i="6"/>
  <c r="I134" i="6"/>
  <c r="I142" i="6"/>
  <c r="I150" i="6"/>
  <c r="I158" i="6"/>
  <c r="I166" i="6"/>
  <c r="I174" i="6"/>
  <c r="I182" i="6"/>
  <c r="I190" i="6"/>
  <c r="I198" i="6"/>
  <c r="I206" i="6"/>
  <c r="I214" i="6"/>
  <c r="I222" i="6"/>
  <c r="I230" i="6"/>
  <c r="I238" i="6"/>
  <c r="I246" i="6"/>
  <c r="I254" i="6"/>
  <c r="I262" i="6"/>
  <c r="I270" i="6"/>
  <c r="I278" i="6"/>
  <c r="I286" i="6"/>
  <c r="I294" i="6"/>
  <c r="I302" i="6"/>
  <c r="I310" i="6"/>
  <c r="I318" i="6"/>
  <c r="I326" i="6"/>
  <c r="I334" i="6"/>
  <c r="I342" i="6"/>
  <c r="I350" i="6"/>
  <c r="I358" i="6"/>
  <c r="I366" i="6"/>
  <c r="I374" i="6"/>
  <c r="I382" i="6"/>
  <c r="I390" i="6"/>
  <c r="I398" i="6"/>
  <c r="I406" i="6"/>
  <c r="I414" i="6"/>
  <c r="I422" i="6"/>
  <c r="I430" i="6"/>
  <c r="I438" i="6"/>
  <c r="I446" i="6"/>
  <c r="I454" i="6"/>
  <c r="I462" i="6"/>
  <c r="I470" i="6"/>
  <c r="I478" i="6"/>
  <c r="H5" i="7"/>
  <c r="H13" i="7"/>
  <c r="H21" i="7"/>
  <c r="H29" i="7"/>
  <c r="H37" i="7"/>
  <c r="H45" i="7"/>
  <c r="H53" i="7"/>
  <c r="H61" i="7"/>
  <c r="H69" i="7"/>
  <c r="H77" i="7"/>
  <c r="H85" i="7"/>
  <c r="H93" i="7"/>
  <c r="H101" i="7"/>
  <c r="H109" i="7"/>
  <c r="H117" i="7"/>
  <c r="H125" i="7"/>
  <c r="H133" i="7"/>
  <c r="H141" i="7"/>
  <c r="H149" i="7"/>
  <c r="H157" i="7"/>
  <c r="H165" i="7"/>
  <c r="H173" i="7"/>
  <c r="H181" i="7"/>
  <c r="C39" i="4"/>
  <c r="C40" i="4" s="1"/>
  <c r="E24" i="4"/>
  <c r="D24" i="4"/>
  <c r="B24" i="4"/>
  <c r="E23" i="4"/>
  <c r="D23" i="4"/>
  <c r="B23" i="4"/>
  <c r="E22" i="4"/>
  <c r="D22" i="4"/>
  <c r="B22" i="4"/>
  <c r="E21" i="4"/>
  <c r="D21" i="4"/>
  <c r="B21" i="4"/>
  <c r="E20" i="4"/>
  <c r="D20" i="4"/>
  <c r="B20" i="4"/>
  <c r="E19" i="4"/>
  <c r="D19" i="4"/>
  <c r="B19" i="4"/>
  <c r="E18" i="4"/>
  <c r="D18" i="4"/>
  <c r="B18" i="4"/>
  <c r="E17" i="4"/>
  <c r="D17" i="4"/>
  <c r="B17" i="4"/>
  <c r="E16" i="4"/>
  <c r="D16" i="4"/>
  <c r="B16" i="4"/>
  <c r="D15" i="4"/>
  <c r="B15" i="4"/>
  <c r="C12" i="4"/>
  <c r="C10" i="4"/>
  <c r="C11" i="4" s="1"/>
  <c r="E10" i="4" a="1"/>
  <c r="E10" i="4" s="1"/>
  <c r="E11" i="4" s="1"/>
  <c r="B10" i="1" l="1"/>
  <c r="C31" i="4"/>
  <c r="B19" i="10" s="1"/>
  <c r="B2" i="1"/>
  <c r="C18" i="9" s="1"/>
  <c r="B9" i="1"/>
  <c r="B6" i="1"/>
  <c r="B11" i="1"/>
  <c r="B5" i="1"/>
  <c r="E2" i="4"/>
  <c r="H558" i="7"/>
  <c r="E3" i="4" s="1" a="1"/>
  <c r="E3" i="4" s="1"/>
  <c r="C13" i="4"/>
  <c r="C14" i="4" s="1"/>
  <c r="E12" i="4"/>
  <c r="E13" i="4" s="1"/>
  <c r="E14" i="4" s="1"/>
  <c r="E25" i="4"/>
  <c r="E26" i="4" s="1"/>
  <c r="E39" i="4"/>
  <c r="E40" i="4" s="1"/>
  <c r="C26" i="4"/>
  <c r="C7" i="9" l="1"/>
  <c r="C4" i="9"/>
  <c r="C30" i="9"/>
  <c r="C63" i="9"/>
  <c r="C68" i="9"/>
  <c r="C15" i="9"/>
  <c r="C12" i="9"/>
  <c r="C57" i="9"/>
  <c r="C51" i="9"/>
  <c r="C49" i="9"/>
  <c r="C22" i="9"/>
  <c r="C43" i="9"/>
  <c r="C41" i="9"/>
  <c r="C53" i="9"/>
  <c r="C74" i="9"/>
  <c r="C56" i="9"/>
  <c r="C45" i="9"/>
  <c r="C66" i="9"/>
  <c r="C71" i="9"/>
  <c r="C76" i="9"/>
  <c r="C10" i="9"/>
  <c r="C2" i="9"/>
  <c r="C17" i="9"/>
  <c r="C39" i="9"/>
  <c r="C54" i="9"/>
  <c r="C1" i="9"/>
  <c r="C13" i="9"/>
  <c r="C36" i="9"/>
  <c r="C75" i="9"/>
  <c r="C11" i="9"/>
  <c r="C34" i="9"/>
  <c r="C16" i="9"/>
  <c r="C14" i="9"/>
  <c r="C37" i="9"/>
  <c r="C60" i="9"/>
  <c r="C72" i="9"/>
  <c r="C35" i="9"/>
  <c r="C58" i="9"/>
  <c r="C25" i="9"/>
  <c r="C47" i="9"/>
  <c r="C62" i="9"/>
  <c r="C40" i="9"/>
  <c r="C21" i="9"/>
  <c r="C44" i="9"/>
  <c r="C48" i="9"/>
  <c r="C19" i="9"/>
  <c r="C42" i="9"/>
  <c r="C73" i="9"/>
  <c r="C9" i="9"/>
  <c r="C31" i="9"/>
  <c r="C46" i="9"/>
  <c r="C69" i="9"/>
  <c r="C5" i="9"/>
  <c r="C28" i="9"/>
  <c r="C67" i="9"/>
  <c r="C3" i="9"/>
  <c r="C26" i="9"/>
  <c r="C33" i="9"/>
  <c r="C55" i="9"/>
  <c r="C70" i="9"/>
  <c r="C6" i="9"/>
  <c r="C29" i="9"/>
  <c r="C52" i="9"/>
  <c r="C64" i="9"/>
  <c r="C27" i="9"/>
  <c r="C50" i="9"/>
  <c r="C65" i="9"/>
  <c r="C8" i="9"/>
  <c r="C23" i="9"/>
  <c r="C38" i="9"/>
  <c r="C61" i="9"/>
  <c r="C32" i="9"/>
  <c r="C20" i="9"/>
  <c r="C59" i="9"/>
  <c r="C24" i="9"/>
  <c r="C5" i="10"/>
  <c r="C30" i="4"/>
  <c r="C4" i="10"/>
  <c r="B3" i="1" a="1"/>
  <c r="B3" i="1" s="1"/>
  <c r="C27" i="4"/>
  <c r="C29" i="4" s="1"/>
  <c r="E27" i="4"/>
  <c r="E29" i="4" s="1"/>
  <c r="E34" i="4" l="1"/>
  <c r="F32" i="4"/>
  <c r="D20" i="10" s="1"/>
  <c r="B7" i="1"/>
  <c r="F34" i="4"/>
  <c r="D21" i="10" s="1"/>
  <c r="C35" i="4"/>
  <c r="E32" i="4"/>
  <c r="C33" i="4"/>
  <c r="E28" i="4"/>
  <c r="C28" i="4"/>
  <c r="C43" i="4" s="1"/>
  <c r="B26" i="10" s="1"/>
  <c r="E43" i="4" l="1"/>
  <c r="C26" i="10" s="1"/>
  <c r="C22" i="10"/>
  <c r="B22" i="10"/>
  <c r="E33" i="4"/>
  <c r="C20" i="10"/>
  <c r="E35" i="4"/>
  <c r="C21" i="10"/>
  <c r="C36" i="4"/>
  <c r="C37" i="4" s="1"/>
  <c r="B23" i="10" s="1"/>
  <c r="E37" i="4" l="1"/>
  <c r="C23" i="10" s="1"/>
  <c r="E41" i="4" l="1"/>
  <c r="C41" i="4" s="1" a="1"/>
  <c r="C41" i="4" s="1"/>
  <c r="B24" i="10" s="1"/>
  <c r="E42" i="4"/>
  <c r="C42" i="4" s="1" a="1"/>
  <c r="C42" i="4" s="1"/>
  <c r="B25" i="10" s="1"/>
  <c r="C24" i="10" l="1"/>
  <c r="C2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<sst xmlns="http://schemas.openxmlformats.org/spreadsheetml/2006/main" count="4945" uniqueCount="2825">
  <si>
    <t>REPUBLIKA HRVATSKA</t>
  </si>
  <si>
    <t>MINISTARSTVO FINANCIJA - POREZNA UPRAVA</t>
  </si>
  <si>
    <t>SREDIŠNJI URED</t>
  </si>
  <si>
    <t>     </t>
  </si>
  <si>
    <t>Zagreb, 20.06.2023.</t>
  </si>
  <si>
    <t xml:space="preserve">PREGLED STOPA PRIREZA POREZU NA DOHODAK  GRADOVA I OPĆINA U REPUBLICI HRVATSKOJ </t>
  </si>
  <si>
    <t>PRIMJENA U 2023. GODINI</t>
  </si>
  <si>
    <t>Red br.</t>
  </si>
  <si>
    <t>ŠIFRE GRADOVA/OPĆINA</t>
  </si>
  <si>
    <t xml:space="preserve">    PODRUČNI URED                                      ISPOSTAVA                                                                                    GRAD/OPĆINA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</si>
  <si>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STOPA PRIREZA</t>
  </si>
  <si>
    <t>OBJAVA</t>
  </si>
  <si>
    <t>DATUM PRIMJENE</t>
  </si>
  <si>
    <t>GODIŠNJA STOPA                    ZA 2023. GODINU</t>
  </si>
  <si>
    <t>3030 PU ZAGREB</t>
  </si>
  <si>
    <t>3401 ISPOSTAVA ZAGREB</t>
  </si>
  <si>
    <t>Grad Zagreb</t>
  </si>
  <si>
    <t>NN/87/01, 103/01</t>
  </si>
  <si>
    <t>01.01.2002</t>
  </si>
  <si>
    <t>3031 PU ZAGREBAČKA ŽUPANIJA</t>
  </si>
  <si>
    <t>3513  ISPOSTAVA DUGO SELO</t>
  </si>
  <si>
    <t>Grad Dugo Selo</t>
  </si>
  <si>
    <t>NN/116/02</t>
  </si>
  <si>
    <t>01.11.2002.</t>
  </si>
  <si>
    <t>NN 145/08, 24/10</t>
  </si>
  <si>
    <t>01.01.2009.</t>
  </si>
  <si>
    <t>033</t>
  </si>
  <si>
    <t>Brckovljani</t>
  </si>
  <si>
    <t>NN/94/02</t>
  </si>
  <si>
    <t>01.09.2002.</t>
  </si>
  <si>
    <t>NN 66/23</t>
  </si>
  <si>
    <t>01.07.2023.</t>
  </si>
  <si>
    <t>Rugvica</t>
  </si>
  <si>
    <t>NN/119/01</t>
  </si>
  <si>
    <t>01.01.2002.</t>
  </si>
  <si>
    <t>NN 37/20</t>
  </si>
  <si>
    <t>01.04.2020.</t>
  </si>
  <si>
    <t>3514 ISPOSTAVA IVANIĆ GRAD</t>
  </si>
  <si>
    <t>Grad Ivanić Grad</t>
  </si>
  <si>
    <t>NN/115/01</t>
  </si>
  <si>
    <t>Kloštar Ivanić</t>
  </si>
  <si>
    <t>NN/96/02</t>
  </si>
  <si>
    <t>01.08.2002.</t>
  </si>
  <si>
    <t>Križ</t>
  </si>
  <si>
    <t>NN/109/01</t>
  </si>
  <si>
    <t>3517 ISPOSTAVA SV.IVAN ZELINA</t>
  </si>
  <si>
    <t>Grad Sv.Ivan Zelina</t>
  </si>
  <si>
    <t>NN/86/02, 154/08</t>
  </si>
  <si>
    <t>Bedenica</t>
  </si>
  <si>
    <t>NN/87/03</t>
  </si>
  <si>
    <t>01.06.2003</t>
  </si>
  <si>
    <t>3519 ISPOSTAVA VRBOVEC</t>
  </si>
  <si>
    <t>Grad Vrbovec</t>
  </si>
  <si>
    <t>NN/24/02</t>
  </si>
  <si>
    <t>01.04.2002.</t>
  </si>
  <si>
    <t>097</t>
  </si>
  <si>
    <t>Dubrava</t>
  </si>
  <si>
    <t>NN/109/02</t>
  </si>
  <si>
    <t>01.10.2002.</t>
  </si>
  <si>
    <t>NN 146/10</t>
  </si>
  <si>
    <t>01.02.2011.</t>
  </si>
  <si>
    <t>Farkaševac</t>
  </si>
  <si>
    <t>NN/104/02</t>
  </si>
  <si>
    <t>Gradec</t>
  </si>
  <si>
    <t>93/02</t>
  </si>
  <si>
    <t>Preseka</t>
  </si>
  <si>
    <t>80/02</t>
  </si>
  <si>
    <t>01.07.2002.</t>
  </si>
  <si>
    <t>NN 153/14</t>
  </si>
  <si>
    <t>01.01.2015.</t>
  </si>
  <si>
    <t>Rakovec</t>
  </si>
  <si>
    <t>73/02</t>
  </si>
  <si>
    <t>01.07.2002</t>
  </si>
  <si>
    <t>3515 ISPOSTAVA JASTREBARSKO</t>
  </si>
  <si>
    <t>Grad Jastrebarsko</t>
  </si>
  <si>
    <t>NN106/01</t>
  </si>
  <si>
    <t>Klinča Sela</t>
  </si>
  <si>
    <t>NN/98/02, 59/09</t>
  </si>
  <si>
    <t>Pisarovina</t>
  </si>
  <si>
    <t>NN/10/05</t>
  </si>
  <si>
    <t>01.01.2005.</t>
  </si>
  <si>
    <t>NN 157/14</t>
  </si>
  <si>
    <t>Krašić</t>
  </si>
  <si>
    <t>NN/117/02</t>
  </si>
  <si>
    <t>39/05</t>
  </si>
  <si>
    <t>01.05.2005.</t>
  </si>
  <si>
    <t>Žumberak</t>
  </si>
  <si>
    <t>NN/125/02</t>
  </si>
  <si>
    <t>01.01.2003.</t>
  </si>
  <si>
    <t>3516 ISPOSTAVA SAMOBOR</t>
  </si>
  <si>
    <t>Stupnik</t>
  </si>
  <si>
    <t>NN/15/02</t>
  </si>
  <si>
    <t>Grad Sveta Nedelja</t>
  </si>
  <si>
    <t>NN 89/09</t>
  </si>
  <si>
    <t>01.09.2009.</t>
  </si>
  <si>
    <t>NN 120/18</t>
  </si>
  <si>
    <t>1.1.2019.</t>
  </si>
  <si>
    <t>3520 ISPOSTAVA ZAPREŠIĆ</t>
  </si>
  <si>
    <t>Grad Zaprešić</t>
  </si>
  <si>
    <t>NN/85/01</t>
  </si>
  <si>
    <t>01.10.2001.</t>
  </si>
  <si>
    <t>Bistra</t>
  </si>
  <si>
    <t>NN/02/03</t>
  </si>
  <si>
    <t>034</t>
  </si>
  <si>
    <t>Brdovec</t>
  </si>
  <si>
    <t>NN/153/02</t>
  </si>
  <si>
    <t>Dubravica</t>
  </si>
  <si>
    <t>NN/13/02</t>
  </si>
  <si>
    <t>01.02.2002.</t>
  </si>
  <si>
    <t>NN 115/18</t>
  </si>
  <si>
    <t>01.01.2019.</t>
  </si>
  <si>
    <t>Jakovlje</t>
  </si>
  <si>
    <t>NN/138/05</t>
  </si>
  <si>
    <t>01.01.2006.</t>
  </si>
  <si>
    <t>Pušća</t>
  </si>
  <si>
    <t>Luka</t>
  </si>
  <si>
    <t>NN/65/02</t>
  </si>
  <si>
    <t>Marija Gorica</t>
  </si>
  <si>
    <t>NN/8/06</t>
  </si>
  <si>
    <t>01.02.2006.</t>
  </si>
  <si>
    <t>3518  ISPOSTAVA VELIKA GORICA</t>
  </si>
  <si>
    <t>Grad Velika Gorica</t>
  </si>
  <si>
    <t>Kravarsko</t>
  </si>
  <si>
    <t>NN/29/02</t>
  </si>
  <si>
    <t>Pokupsko</t>
  </si>
  <si>
    <t xml:space="preserve">Orle </t>
  </si>
  <si>
    <t>NN/112/02</t>
  </si>
  <si>
    <t>3034 PU KARLOVAC</t>
  </si>
  <si>
    <t>3530 ISPOSTAVA KARLOVAC</t>
  </si>
  <si>
    <t>Grad Karlovac</t>
  </si>
  <si>
    <t>NN/03/02</t>
  </si>
  <si>
    <t>NN 149/14</t>
  </si>
  <si>
    <t>NN 127/17</t>
  </si>
  <si>
    <t>01.01.2018.</t>
  </si>
  <si>
    <t>NN 137/21</t>
  </si>
  <si>
    <t>01.01.2022.</t>
  </si>
  <si>
    <t>Krnjak</t>
  </si>
  <si>
    <t>Lasinja</t>
  </si>
  <si>
    <t>NN 53/14</t>
  </si>
  <si>
    <t>01.05.2014.</t>
  </si>
  <si>
    <t>Ozalj</t>
  </si>
  <si>
    <t>NN/146/05, 2/06</t>
  </si>
  <si>
    <t>NN 12/17</t>
  </si>
  <si>
    <t>01.03.2017.</t>
  </si>
  <si>
    <t>Ribnik</t>
  </si>
  <si>
    <t>Žakanje</t>
  </si>
  <si>
    <t>NN/119/02, 30/13</t>
  </si>
  <si>
    <t>NN/75/17</t>
  </si>
  <si>
    <t>Kamanje</t>
  </si>
  <si>
    <t>NN/70/04</t>
  </si>
  <si>
    <t>01.04.2004</t>
  </si>
  <si>
    <t>NN/02/06</t>
  </si>
  <si>
    <t>NN 25/11</t>
  </si>
  <si>
    <t>08.03.2011.</t>
  </si>
  <si>
    <t>3531 ISPOSTAVA OGULIN</t>
  </si>
  <si>
    <t>Grad Ogulin</t>
  </si>
  <si>
    <t>NN 147/14</t>
  </si>
  <si>
    <t>NN 56/19</t>
  </si>
  <si>
    <t>01.07.2019.</t>
  </si>
  <si>
    <t>Grad Slunj</t>
  </si>
  <si>
    <t>Vojnić</t>
  </si>
  <si>
    <t>NN/105/01,76/06, 13/07, 20/08</t>
  </si>
  <si>
    <t>Rakovica</t>
  </si>
  <si>
    <t>NN/92/05, 31/11</t>
  </si>
  <si>
    <t>01.09.2005.</t>
  </si>
  <si>
    <t>3529 ISPOSTAVA DUGA RESA</t>
  </si>
  <si>
    <t>Grad Duga Resa</t>
  </si>
  <si>
    <t xml:space="preserve"> 3032 PU KRAPINA</t>
  </si>
  <si>
    <t>3522 ISPOSTAVA KRAPINA</t>
  </si>
  <si>
    <t>Đurmanec</t>
  </si>
  <si>
    <t>NN16/17</t>
  </si>
  <si>
    <t>Grad Pregrada</t>
  </si>
  <si>
    <t>NN/24/04, 98/06</t>
  </si>
  <si>
    <t>01.03.2004.</t>
  </si>
  <si>
    <t>Radoboj</t>
  </si>
  <si>
    <t>NN 118/18</t>
  </si>
  <si>
    <t>3524 ISPOSTAVA ZLATAR</t>
  </si>
  <si>
    <t>Grad Zlatar</t>
  </si>
  <si>
    <t>NN 154/09</t>
  </si>
  <si>
    <t>01.01.2010.</t>
  </si>
  <si>
    <t>Konjšćina</t>
  </si>
  <si>
    <t>Hrašćina</t>
  </si>
  <si>
    <t>NN 147/10</t>
  </si>
  <si>
    <t>01.01.2011.</t>
  </si>
  <si>
    <t>Mihovljan</t>
  </si>
  <si>
    <t>NN 139/21</t>
  </si>
  <si>
    <t>Zlatar  Bistrica</t>
  </si>
  <si>
    <t>NN/02/02</t>
  </si>
  <si>
    <t>3523 ISPOSTAVA ZABOK</t>
  </si>
  <si>
    <t>Veliko Trgovišće</t>
  </si>
  <si>
    <t xml:space="preserve">NN/151/02, </t>
  </si>
  <si>
    <t>NN/48/04</t>
  </si>
  <si>
    <t>25.04.2004.</t>
  </si>
  <si>
    <t>Grad Klanjec</t>
  </si>
  <si>
    <t>NN/32/03, 51/08</t>
  </si>
  <si>
    <t>01.03.2003.</t>
  </si>
  <si>
    <t>3521 ISPOSTAVA DONJA STUBICA</t>
  </si>
  <si>
    <t>079</t>
  </si>
  <si>
    <t>Grad Donja Stubica</t>
  </si>
  <si>
    <t>NN 139/14</t>
  </si>
  <si>
    <t>3033 PU SISAK</t>
  </si>
  <si>
    <t>3525 ISPOSTAVA KUTINA</t>
  </si>
  <si>
    <t>Grad Kutina</t>
  </si>
  <si>
    <t>NN 142/10</t>
  </si>
  <si>
    <t>27.12.2010.</t>
  </si>
  <si>
    <t>Grad Popovača</t>
  </si>
  <si>
    <t>NN 135/10</t>
  </si>
  <si>
    <t>3526 ISPOSTAVA NOVSKA</t>
  </si>
  <si>
    <t>Grad Novska</t>
  </si>
  <si>
    <t>NN 77/10</t>
  </si>
  <si>
    <t>01.07.2010.</t>
  </si>
  <si>
    <t>NN 147/20</t>
  </si>
  <si>
    <t>01.01.2021.</t>
  </si>
  <si>
    <t>Lipovljani</t>
  </si>
  <si>
    <t>NN/100/01</t>
  </si>
  <si>
    <t>3528 ISPOSTAVA SISAK</t>
  </si>
  <si>
    <t>Grad Sisak</t>
  </si>
  <si>
    <t>59/06</t>
  </si>
  <si>
    <t>01.07.2006.</t>
  </si>
  <si>
    <t>Majur</t>
  </si>
  <si>
    <t>NN 44/10</t>
  </si>
  <si>
    <t>22.04.2010.</t>
  </si>
  <si>
    <t>083</t>
  </si>
  <si>
    <t>Donji Kukuruzari</t>
  </si>
  <si>
    <t>NN 146/14</t>
  </si>
  <si>
    <t>Dvor</t>
  </si>
  <si>
    <t>NN/02/02 , 7/02,4/03</t>
  </si>
  <si>
    <t>Hrvatska Dubica</t>
  </si>
  <si>
    <t>NN 22/15</t>
  </si>
  <si>
    <t>05.03.2015.</t>
  </si>
  <si>
    <t>Grad Hrvatska Kostajnica</t>
  </si>
  <si>
    <t>NN 08/10</t>
  </si>
  <si>
    <t>NN 147/13</t>
  </si>
  <si>
    <t>01.01.2014.</t>
  </si>
  <si>
    <t>Lekenik</t>
  </si>
  <si>
    <t>NN 155/22</t>
  </si>
  <si>
    <t>01.01.2023.</t>
  </si>
  <si>
    <t>3527 ISPOSTAVA PETRINJA</t>
  </si>
  <si>
    <t>Grad Petrinja</t>
  </si>
  <si>
    <t>NN/75/04</t>
  </si>
  <si>
    <t>01.06.2004.</t>
  </si>
  <si>
    <t>82/04</t>
  </si>
  <si>
    <t>01.07.2004.</t>
  </si>
  <si>
    <t>NN 9/21</t>
  </si>
  <si>
    <t>01.03.2021.</t>
  </si>
  <si>
    <t>3037 PU BJELOVAR</t>
  </si>
  <si>
    <t>3539  ISPOSTAVA BJELOVAR</t>
  </si>
  <si>
    <t>024</t>
  </si>
  <si>
    <t>Grad Bjelovar</t>
  </si>
  <si>
    <t>NN/101/01</t>
  </si>
  <si>
    <t xml:space="preserve">01.01.2002.                                 </t>
  </si>
  <si>
    <t xml:space="preserve">NN/61/02 </t>
  </si>
  <si>
    <t>01.06.2002.</t>
  </si>
  <si>
    <t>NN 35/19</t>
  </si>
  <si>
    <t>01.05.2019.</t>
  </si>
  <si>
    <t>NN 127/19</t>
  </si>
  <si>
    <t>01.01.2020.</t>
  </si>
  <si>
    <t>NN 52/20</t>
  </si>
  <si>
    <t>01.05.2020.</t>
  </si>
  <si>
    <t>Kapela</t>
  </si>
  <si>
    <t>NN/12/02, 31/02</t>
  </si>
  <si>
    <t>063</t>
  </si>
  <si>
    <t>Grad Čazma</t>
  </si>
  <si>
    <t>NN/147/05</t>
  </si>
  <si>
    <t>NN 145/20</t>
  </si>
  <si>
    <t>Štefanje</t>
  </si>
  <si>
    <t>NN 6/15</t>
  </si>
  <si>
    <t>27.01.2015.</t>
  </si>
  <si>
    <t>NN 7/18</t>
  </si>
  <si>
    <t>01.02.2018.</t>
  </si>
  <si>
    <t>NN 52/19</t>
  </si>
  <si>
    <t>01.06.2019.</t>
  </si>
  <si>
    <t>3540 ISPOSTAVA DARUVAR</t>
  </si>
  <si>
    <t>067</t>
  </si>
  <si>
    <t>Grad Daruvar</t>
  </si>
  <si>
    <t>NN 3/14</t>
  </si>
  <si>
    <t>18.01.2014.</t>
  </si>
  <si>
    <t>Končanica</t>
  </si>
  <si>
    <t>NN/25/02</t>
  </si>
  <si>
    <t>071</t>
  </si>
  <si>
    <t>Dežanovac</t>
  </si>
  <si>
    <t>NN/158/02</t>
  </si>
  <si>
    <t>Grad Grubišno Polje</t>
  </si>
  <si>
    <t>NN/143/06</t>
  </si>
  <si>
    <t>01.01.2007.</t>
  </si>
  <si>
    <t>NN 121/19</t>
  </si>
  <si>
    <t>3541 ISPOSTAVA GAREŠNICA</t>
  </si>
  <si>
    <t>Grad Garešnica</t>
  </si>
  <si>
    <t>NN/45/02</t>
  </si>
  <si>
    <t>01.05.2002.</t>
  </si>
  <si>
    <t>3050 PU ČAKOVEC</t>
  </si>
  <si>
    <t>3591  ISPOSTAVA ČAKOVEC</t>
  </si>
  <si>
    <t>Grad Čakovec</t>
  </si>
  <si>
    <t>NN/141/05</t>
  </si>
  <si>
    <t>NN 144/20</t>
  </si>
  <si>
    <t>015</t>
  </si>
  <si>
    <t>Belica</t>
  </si>
  <si>
    <t>NN/174/04</t>
  </si>
  <si>
    <t>NN 124/19</t>
  </si>
  <si>
    <t>3592 ISPOSTAVA MURSKO SREDIŠĆE</t>
  </si>
  <si>
    <t xml:space="preserve"> 3593 ISPOSTAVA PRELOG</t>
  </si>
  <si>
    <t>3036 PU KOPRIVNICA</t>
  </si>
  <si>
    <t>3536 ISPOSTAVA ĐURĐEVAC</t>
  </si>
  <si>
    <t>Kloštar Podravski</t>
  </si>
  <si>
    <t>NN 79/14</t>
  </si>
  <si>
    <t>08.07.2014.</t>
  </si>
  <si>
    <t>3537 ISPOSTAVA KOPRIVNICA</t>
  </si>
  <si>
    <t>3538 ISPOSTAVA KRIŽEVCI</t>
  </si>
  <si>
    <t>Grad Križevci</t>
  </si>
  <si>
    <t>NN/150/05</t>
  </si>
  <si>
    <t>3035 PU VARAŽDIN</t>
  </si>
  <si>
    <t>3532 ISPOSTAVA IVANEC</t>
  </si>
  <si>
    <t>Grad Ivanec</t>
  </si>
  <si>
    <t>NN/149/05</t>
  </si>
  <si>
    <t>Klenovnik</t>
  </si>
  <si>
    <t>NN/155/05</t>
  </si>
  <si>
    <t>080</t>
  </si>
  <si>
    <t>Donja Voća</t>
  </si>
  <si>
    <t>NN/6/06</t>
  </si>
  <si>
    <t>012</t>
  </si>
  <si>
    <t>Bednja</t>
  </si>
  <si>
    <t>NN/35/06</t>
  </si>
  <si>
    <t>01.04.2006.</t>
  </si>
  <si>
    <t>Lepoglava</t>
  </si>
  <si>
    <t>NN/132/06</t>
  </si>
  <si>
    <t>260</t>
  </si>
  <si>
    <t>Maruševec</t>
  </si>
  <si>
    <t>NN 85/12</t>
  </si>
  <si>
    <t>01.09.2012.</t>
  </si>
  <si>
    <t>3533 ISPOSTAVA LUDBREG</t>
  </si>
  <si>
    <t>Grad Ludbreg</t>
  </si>
  <si>
    <t>156/02</t>
  </si>
  <si>
    <t>01.01.2003</t>
  </si>
  <si>
    <t>NN/146/05</t>
  </si>
  <si>
    <t>NN74/08</t>
  </si>
  <si>
    <t>01.07.2008</t>
  </si>
  <si>
    <t>NN 132/17</t>
  </si>
  <si>
    <t>085</t>
  </si>
  <si>
    <t>Martijanec</t>
  </si>
  <si>
    <t>NN/91/01</t>
  </si>
  <si>
    <t>Veliki Bukovec</t>
  </si>
  <si>
    <t>55/07</t>
  </si>
  <si>
    <t>01.07.2007</t>
  </si>
  <si>
    <t>110/18</t>
  </si>
  <si>
    <t>17/19</t>
  </si>
  <si>
    <t>01.04.2019.</t>
  </si>
  <si>
    <t>Mali Bukovec</t>
  </si>
  <si>
    <t>67/07</t>
  </si>
  <si>
    <t>01.08.2007.</t>
  </si>
  <si>
    <t>111/18</t>
  </si>
  <si>
    <t>Sveti Đurđ</t>
  </si>
  <si>
    <t>NN 03/10</t>
  </si>
  <si>
    <t>3534 ISPOSTAVA NOVI MAROF</t>
  </si>
  <si>
    <t>Grad Novi Marof</t>
  </si>
  <si>
    <t>NN/108/01,112/01</t>
  </si>
  <si>
    <t>Grad Varaždinske Toplice</t>
  </si>
  <si>
    <t>NN/99/05</t>
  </si>
  <si>
    <t>Ljubešćica</t>
  </si>
  <si>
    <t>NN 01/12</t>
  </si>
  <si>
    <t>01.01.2012.</t>
  </si>
  <si>
    <t>Visoko</t>
  </si>
  <si>
    <t>036</t>
  </si>
  <si>
    <t>Breznica</t>
  </si>
  <si>
    <t>NN/57/07</t>
  </si>
  <si>
    <t>01.07.2007.</t>
  </si>
  <si>
    <t>Breznički Hum</t>
  </si>
  <si>
    <t>NN 68/11</t>
  </si>
  <si>
    <t>01.07.2011.</t>
  </si>
  <si>
    <t>3535 ISPOSTAVA VARAŽDIN</t>
  </si>
  <si>
    <t>Grad Varaždin</t>
  </si>
  <si>
    <t>2/94,</t>
  </si>
  <si>
    <t>01.01.1994.</t>
  </si>
  <si>
    <t>4/97,</t>
  </si>
  <si>
    <t>23.01.1997.</t>
  </si>
  <si>
    <t>140/02</t>
  </si>
  <si>
    <t xml:space="preserve">01.01.2003. </t>
  </si>
  <si>
    <t>144/21</t>
  </si>
  <si>
    <t>019</t>
  </si>
  <si>
    <t>Beretinec</t>
  </si>
  <si>
    <t>147/05</t>
  </si>
  <si>
    <t>048</t>
  </si>
  <si>
    <t>Cestica</t>
  </si>
  <si>
    <t>Gornji Kneginec</t>
  </si>
  <si>
    <t>NN 144/10</t>
  </si>
  <si>
    <t>438</t>
  </si>
  <si>
    <t>Sveti Ilija</t>
  </si>
  <si>
    <t>NN 113/13</t>
  </si>
  <si>
    <t>01.10.2013.</t>
  </si>
  <si>
    <t xml:space="preserve">Trnovec Bartolovečki </t>
  </si>
  <si>
    <t>NN/111/01</t>
  </si>
  <si>
    <t>NN 3/19, 8/19</t>
  </si>
  <si>
    <t>01.02.2019.</t>
  </si>
  <si>
    <t>Vidovec</t>
  </si>
  <si>
    <t>NN/149/02</t>
  </si>
  <si>
    <t>NN 83/21</t>
  </si>
  <si>
    <t>Vinica</t>
  </si>
  <si>
    <t>NN/3/03,9/03</t>
  </si>
  <si>
    <t>Sračinec</t>
  </si>
  <si>
    <t>NN/13/06</t>
  </si>
  <si>
    <t>01.'03.2006.</t>
  </si>
  <si>
    <t>326</t>
  </si>
  <si>
    <t>Petrijanec</t>
  </si>
  <si>
    <t>NN 42/12</t>
  </si>
  <si>
    <t>01.05.2012.</t>
  </si>
  <si>
    <t>3044 PU OSIJEK</t>
  </si>
  <si>
    <t>3559 ISPOSTAVA BELI MANASTIR</t>
  </si>
  <si>
    <t>013</t>
  </si>
  <si>
    <t>Grad Beli Manastir</t>
  </si>
  <si>
    <t>39/02, 151/05,141/06</t>
  </si>
  <si>
    <t>31.12.2014.</t>
  </si>
  <si>
    <t>021</t>
  </si>
  <si>
    <t>Bilje</t>
  </si>
  <si>
    <t>064</t>
  </si>
  <si>
    <t>Čeminac</t>
  </si>
  <si>
    <t>89/02</t>
  </si>
  <si>
    <t>158/02</t>
  </si>
  <si>
    <t>NN 04/15</t>
  </si>
  <si>
    <t>22.01.2015.</t>
  </si>
  <si>
    <t>066</t>
  </si>
  <si>
    <t>Darda</t>
  </si>
  <si>
    <t>NN/22/02</t>
  </si>
  <si>
    <t>091</t>
  </si>
  <si>
    <t>Draž</t>
  </si>
  <si>
    <t>NN/108/01</t>
  </si>
  <si>
    <t>Jagodnjak</t>
  </si>
  <si>
    <t>NN/19/02, 112/03</t>
  </si>
  <si>
    <t>01.04.2002</t>
  </si>
  <si>
    <t>Kneževi Vinogradi</t>
  </si>
  <si>
    <t>NN/109/01,89/06</t>
  </si>
  <si>
    <t>NN 77/20</t>
  </si>
  <si>
    <t>01.08.2020.</t>
  </si>
  <si>
    <t>Petlovac</t>
  </si>
  <si>
    <t>Popovac</t>
  </si>
  <si>
    <t>NN/111/01 i 7/02</t>
  </si>
  <si>
    <t>3560 ISPOSTAVA DONJI MIHOLJAC</t>
  </si>
  <si>
    <t>086</t>
  </si>
  <si>
    <t>Grad Donji Miholjac</t>
  </si>
  <si>
    <t>NN/109/03</t>
  </si>
  <si>
    <t>01.08.2003.</t>
  </si>
  <si>
    <t>NN52/20</t>
  </si>
  <si>
    <t>Magadenovac</t>
  </si>
  <si>
    <t>NN/22/03</t>
  </si>
  <si>
    <t>Marijanci</t>
  </si>
  <si>
    <t>NN/101/03</t>
  </si>
  <si>
    <t>01.07.2003.</t>
  </si>
  <si>
    <t>3561 ISPOSTAVA ĐAKOVO</t>
  </si>
  <si>
    <t>Grad Đakovo</t>
  </si>
  <si>
    <t>NN143/05</t>
  </si>
  <si>
    <t>3562 ISPOSTAVA NAŠICE</t>
  </si>
  <si>
    <t>Grad Našice</t>
  </si>
  <si>
    <t>NN 156/09</t>
  </si>
  <si>
    <t>Feričanci</t>
  </si>
  <si>
    <t>NN 71/10</t>
  </si>
  <si>
    <t>Podgorač</t>
  </si>
  <si>
    <t>NN 137/10</t>
  </si>
  <si>
    <t>Đurđenovac</t>
  </si>
  <si>
    <t>NN 86/10</t>
  </si>
  <si>
    <t>NN 156/14</t>
  </si>
  <si>
    <t xml:space="preserve"> 3563 ISPOSTAVA OSIJEK</t>
  </si>
  <si>
    <t>Grad Osijek</t>
  </si>
  <si>
    <t>NN/115/01, 153/09</t>
  </si>
  <si>
    <t>Erdut</t>
  </si>
  <si>
    <t>NN/53/06</t>
  </si>
  <si>
    <t>01.06.2006.</t>
  </si>
  <si>
    <t>NN/130/17</t>
  </si>
  <si>
    <t>Ernestinovo</t>
  </si>
  <si>
    <t>NN/64/17</t>
  </si>
  <si>
    <t>01.08.2017.</t>
  </si>
  <si>
    <t>130</t>
  </si>
  <si>
    <t>002</t>
  </si>
  <si>
    <t>Antunovac</t>
  </si>
  <si>
    <t>NN 91/10</t>
  </si>
  <si>
    <t>01.08.2010.</t>
  </si>
  <si>
    <t>NN 149/13</t>
  </si>
  <si>
    <t>NN 136/20</t>
  </si>
  <si>
    <t>065</t>
  </si>
  <si>
    <t>Čepin</t>
  </si>
  <si>
    <t>NN 102/12</t>
  </si>
  <si>
    <t>01.10.2012.</t>
  </si>
  <si>
    <t>579</t>
  </si>
  <si>
    <t>Vladislavci</t>
  </si>
  <si>
    <t>NN 118/13</t>
  </si>
  <si>
    <t>3564 ISPOSTAVA VALPOVO</t>
  </si>
  <si>
    <t>Grad Valpovo</t>
  </si>
  <si>
    <t>48/03</t>
  </si>
  <si>
    <t>01.05.2003.</t>
  </si>
  <si>
    <t>66/20</t>
  </si>
  <si>
    <t>01.07.2020.</t>
  </si>
  <si>
    <t>106/21</t>
  </si>
  <si>
    <t>01.10.2021.</t>
  </si>
  <si>
    <t>023</t>
  </si>
  <si>
    <t>Bizovac</t>
  </si>
  <si>
    <t>NN/6/03</t>
  </si>
  <si>
    <t>01.02.2003.</t>
  </si>
  <si>
    <t>016</t>
  </si>
  <si>
    <t>Grad Belišće</t>
  </si>
  <si>
    <t xml:space="preserve">155/02 </t>
  </si>
  <si>
    <t>NN 56/20</t>
  </si>
  <si>
    <t>01.06.2020.</t>
  </si>
  <si>
    <t>Petrijevci</t>
  </si>
  <si>
    <t>NN/2/03</t>
  </si>
  <si>
    <t>3041 PU POŽEGA</t>
  </si>
  <si>
    <t>3553 ISPOSTAVA POŽEGA</t>
  </si>
  <si>
    <t>Grad Požega</t>
  </si>
  <si>
    <t>NN/02/02,40/07</t>
  </si>
  <si>
    <t>NN 55/20</t>
  </si>
  <si>
    <t>035</t>
  </si>
  <si>
    <t>Brestovac</t>
  </si>
  <si>
    <t>058</t>
  </si>
  <si>
    <t>Čaglin</t>
  </si>
  <si>
    <t>NN/01/02</t>
  </si>
  <si>
    <t>Jakšić</t>
  </si>
  <si>
    <t>NN 25/15</t>
  </si>
  <si>
    <t>14.03.2015.</t>
  </si>
  <si>
    <t>NN 123/19</t>
  </si>
  <si>
    <t>Kaptol</t>
  </si>
  <si>
    <t>Grad Kutjevo</t>
  </si>
  <si>
    <t>NN 134/21</t>
  </si>
  <si>
    <t>Grad Pleternica</t>
  </si>
  <si>
    <t>91/05</t>
  </si>
  <si>
    <t>01.08.2005.</t>
  </si>
  <si>
    <t>136/20</t>
  </si>
  <si>
    <t>Grad Pakrac</t>
  </si>
  <si>
    <t>NN 37/14</t>
  </si>
  <si>
    <t>01.04.2014.</t>
  </si>
  <si>
    <t>Grad Lipik</t>
  </si>
  <si>
    <t>3040 PU VIROVITICA</t>
  </si>
  <si>
    <t>3551 ISPOSTAVA SLATINA</t>
  </si>
  <si>
    <t xml:space="preserve"> Grad Slatina</t>
  </si>
  <si>
    <t>NN 42/11</t>
  </si>
  <si>
    <t>01.05.2011.</t>
  </si>
  <si>
    <t>3552 ISPOSTAVA VIROVITICA</t>
  </si>
  <si>
    <t>Grad Virovitica</t>
  </si>
  <si>
    <t>NN/03/02,164/4</t>
  </si>
  <si>
    <t>NN/76/06,2/08, 150/08</t>
  </si>
  <si>
    <t>01.10.2006.</t>
  </si>
  <si>
    <t>Špišić Bukovica</t>
  </si>
  <si>
    <t>NN/130/07</t>
  </si>
  <si>
    <t>01.01.2008.</t>
  </si>
  <si>
    <t>245</t>
  </si>
  <si>
    <t>Lukač</t>
  </si>
  <si>
    <t>NN 84/13</t>
  </si>
  <si>
    <t>01.08.2013.</t>
  </si>
  <si>
    <t>3042 PU SLAVONSKI BROD</t>
  </si>
  <si>
    <t>3555 ISPOSTAVA SLAVONSKI BROD</t>
  </si>
  <si>
    <t>Grad Slavonski Brod</t>
  </si>
  <si>
    <t>119/01, 7/02, 113/02, 37/08, 36/10</t>
  </si>
  <si>
    <t>NN 96/13</t>
  </si>
  <si>
    <t>NN 141/20</t>
  </si>
  <si>
    <t>Bukovlje</t>
  </si>
  <si>
    <t>NN/101/19</t>
  </si>
  <si>
    <t>01.11.2019.</t>
  </si>
  <si>
    <t>081</t>
  </si>
  <si>
    <t>Donji Andrijevci</t>
  </si>
  <si>
    <t>NN/114/01</t>
  </si>
  <si>
    <t>Garčin</t>
  </si>
  <si>
    <t>NN/1/08</t>
  </si>
  <si>
    <t>Podcrkavlje</t>
  </si>
  <si>
    <t>NN/87/01</t>
  </si>
  <si>
    <t>Sibinj</t>
  </si>
  <si>
    <t>Velika Kopanica</t>
  </si>
  <si>
    <t>NN/119/01, 2/02</t>
  </si>
  <si>
    <t>039</t>
  </si>
  <si>
    <t>Brodski Stupnik</t>
  </si>
  <si>
    <t>NN/137/02</t>
  </si>
  <si>
    <t>3554 ISPOSTAVA NOVA GRADIŠKA</t>
  </si>
  <si>
    <t>Grad Nova Gradiška</t>
  </si>
  <si>
    <t>NN/105/01</t>
  </si>
  <si>
    <t>046</t>
  </si>
  <si>
    <t>Cernik</t>
  </si>
  <si>
    <t>068</t>
  </si>
  <si>
    <t>Davor</t>
  </si>
  <si>
    <t>NN/151/02</t>
  </si>
  <si>
    <t>Nova Kapela</t>
  </si>
  <si>
    <t>NN/108/01,3/06, 4/09</t>
  </si>
  <si>
    <t>Rešetari</t>
  </si>
  <si>
    <t>NN/3/06</t>
  </si>
  <si>
    <t>Staro Petrovo Selo</t>
  </si>
  <si>
    <t>Vrbje</t>
  </si>
  <si>
    <t>Okučani</t>
  </si>
  <si>
    <t>NN 140/14</t>
  </si>
  <si>
    <t>Dragalić</t>
  </si>
  <si>
    <t>NN/107/01</t>
  </si>
  <si>
    <t>Stara Gradiška</t>
  </si>
  <si>
    <t>NN/102/01</t>
  </si>
  <si>
    <t>Gornji Bogićevci</t>
  </si>
  <si>
    <t>NN/21/06</t>
  </si>
  <si>
    <t>01.03.2006.</t>
  </si>
  <si>
    <t>3046 PU VUKOVAR</t>
  </si>
  <si>
    <t>3567  ISPOSTAVA VINKOVCI</t>
  </si>
  <si>
    <t>Grad Vinkovci</t>
  </si>
  <si>
    <t>NN/4/03, 81/05, 2/08, 142/08</t>
  </si>
  <si>
    <t>09.01.2012.</t>
  </si>
  <si>
    <t>NN 140/20</t>
  </si>
  <si>
    <t>001</t>
  </si>
  <si>
    <t>Andrijaševci</t>
  </si>
  <si>
    <t>Ivankovo</t>
  </si>
  <si>
    <t>NN/103/01</t>
  </si>
  <si>
    <t>Nuštar</t>
  </si>
  <si>
    <t>NN/119/01,  9/02,12/08</t>
  </si>
  <si>
    <t>Stari Mikanovci</t>
  </si>
  <si>
    <t>NN/142/06</t>
  </si>
  <si>
    <t>Tordinci</t>
  </si>
  <si>
    <t>NN 85/02, 45/14</t>
  </si>
  <si>
    <t>Markušica</t>
  </si>
  <si>
    <t>NN/131/03</t>
  </si>
  <si>
    <t>01.09.2003.</t>
  </si>
  <si>
    <t>Otok</t>
  </si>
  <si>
    <t>NN/145/02</t>
  </si>
  <si>
    <t>NN 29/21</t>
  </si>
  <si>
    <t>01.04.2021.</t>
  </si>
  <si>
    <t>Vođinci</t>
  </si>
  <si>
    <t>NN/82/17</t>
  </si>
  <si>
    <t>01.09.2017.</t>
  </si>
  <si>
    <t>3568 ISPOSTAVA VUKOVAR</t>
  </si>
  <si>
    <t>Negoslavci</t>
  </si>
  <si>
    <t>NN/122/02</t>
  </si>
  <si>
    <t>NN/126/17</t>
  </si>
  <si>
    <t>NN/17/18</t>
  </si>
  <si>
    <t>01.03.2018.</t>
  </si>
  <si>
    <t>029</t>
  </si>
  <si>
    <t>Borovo</t>
  </si>
  <si>
    <t>NN/105/02</t>
  </si>
  <si>
    <t>NN 70/20</t>
  </si>
  <si>
    <t>Općina Lovas</t>
  </si>
  <si>
    <t>Grad Ilok</t>
  </si>
  <si>
    <t>NN/64/06</t>
  </si>
  <si>
    <t>NN 136/13</t>
  </si>
  <si>
    <t>NN 20/15 i 25/15</t>
  </si>
  <si>
    <t>01.07.2015.</t>
  </si>
  <si>
    <t>NN 58/19</t>
  </si>
  <si>
    <t>3569  ISPOSTAVA ŽUPANJA</t>
  </si>
  <si>
    <t>Bošnjaci</t>
  </si>
  <si>
    <t>092</t>
  </si>
  <si>
    <t>Drenovci</t>
  </si>
  <si>
    <t>044</t>
  </si>
  <si>
    <t>Cerna</t>
  </si>
  <si>
    <t>01.03.2002.</t>
  </si>
  <si>
    <t>Gunja</t>
  </si>
  <si>
    <t>NN/61/17</t>
  </si>
  <si>
    <t>01.07.2017.</t>
  </si>
  <si>
    <t>Grad Županja</t>
  </si>
  <si>
    <t>82/02</t>
  </si>
  <si>
    <t>134/20</t>
  </si>
  <si>
    <t>Vrbanja</t>
  </si>
  <si>
    <t>NN153/02</t>
  </si>
  <si>
    <t>Štitar</t>
  </si>
  <si>
    <t>NN/8/07</t>
  </si>
  <si>
    <t>01.02.2007.</t>
  </si>
  <si>
    <t>NN/16/18</t>
  </si>
  <si>
    <t>003</t>
  </si>
  <si>
    <t>Babina Greda</t>
  </si>
  <si>
    <t>NN 124/14</t>
  </si>
  <si>
    <t>3039 PU GOSPIĆ</t>
  </si>
  <si>
    <t>3549 ISPOSTAVA  GOSPIĆ</t>
  </si>
  <si>
    <t>Grad Gospić</t>
  </si>
  <si>
    <t>NN 124/19, NN 129/19</t>
  </si>
  <si>
    <t>Lovinac</t>
  </si>
  <si>
    <t>NN/16/02, 6/07</t>
  </si>
  <si>
    <t>Perušić</t>
  </si>
  <si>
    <t>NN 5/14</t>
  </si>
  <si>
    <t>01.02.2014.</t>
  </si>
  <si>
    <t>NN 141/21</t>
  </si>
  <si>
    <t>084</t>
  </si>
  <si>
    <t>Donji Lapac</t>
  </si>
  <si>
    <t>01.04.2023.</t>
  </si>
  <si>
    <t>NN 39/23</t>
  </si>
  <si>
    <t>01.05.2023.</t>
  </si>
  <si>
    <t>Plitvička Jezera</t>
  </si>
  <si>
    <t>NN/15/02, 19/02</t>
  </si>
  <si>
    <t>NN/5/18</t>
  </si>
  <si>
    <t>Udbina</t>
  </si>
  <si>
    <t>125/02</t>
  </si>
  <si>
    <t>3550  ISPOSTAVA OTOČAC</t>
  </si>
  <si>
    <t>Grad Otočac</t>
  </si>
  <si>
    <t>NN/107/01, 20/06</t>
  </si>
  <si>
    <t>NN 57/12</t>
  </si>
  <si>
    <t>31.05.2012.</t>
  </si>
  <si>
    <t>NN 138/21</t>
  </si>
  <si>
    <t>037</t>
  </si>
  <si>
    <t>Brinje</t>
  </si>
  <si>
    <t>Vrhovine</t>
  </si>
  <si>
    <t>NN/115/01, 11/03, 8/04</t>
  </si>
  <si>
    <t>NN131/06</t>
  </si>
  <si>
    <t>NN 30/11</t>
  </si>
  <si>
    <t>Grad Senj</t>
  </si>
  <si>
    <t>3048 PU PAZIN</t>
  </si>
  <si>
    <t>3583  ISPOSTAVA PAZIN</t>
  </si>
  <si>
    <t>Grad Pazin</t>
  </si>
  <si>
    <t>143/02, 154/09</t>
  </si>
  <si>
    <t>NN 2/14</t>
  </si>
  <si>
    <t>047</t>
  </si>
  <si>
    <t>Cerovlje</t>
  </si>
  <si>
    <t>96/02, 149/02</t>
  </si>
  <si>
    <t>Motovun</t>
  </si>
  <si>
    <t>NN34/02, 40/14</t>
  </si>
  <si>
    <t xml:space="preserve">01.05.2002. </t>
  </si>
  <si>
    <t>NN 65/20</t>
  </si>
  <si>
    <t>Karojba</t>
  </si>
  <si>
    <t>NN/107/01, 4/03</t>
  </si>
  <si>
    <t>Sv. Petar u Šumi</t>
  </si>
  <si>
    <t>Gračišće</t>
  </si>
  <si>
    <t>138/02</t>
  </si>
  <si>
    <t>Lupoglav</t>
  </si>
  <si>
    <t>129/02,152/05</t>
  </si>
  <si>
    <t>01.12.2002.</t>
  </si>
  <si>
    <t>Tinjan</t>
  </si>
  <si>
    <t>NN/99/02</t>
  </si>
  <si>
    <t>3581 ISPOSTAVA BUZET</t>
  </si>
  <si>
    <t>043</t>
  </si>
  <si>
    <t>Grad Buzet</t>
  </si>
  <si>
    <t>NN 152/14</t>
  </si>
  <si>
    <t>Lanišće</t>
  </si>
  <si>
    <t>NN/32/02</t>
  </si>
  <si>
    <t>NN 51/15</t>
  </si>
  <si>
    <t>20.05.2015.</t>
  </si>
  <si>
    <t>3582 ISPOSTAVA LABIN</t>
  </si>
  <si>
    <t>Grad Labin</t>
  </si>
  <si>
    <t>Pićan</t>
  </si>
  <si>
    <t>NN/03/02, 15/02</t>
  </si>
  <si>
    <t xml:space="preserve"> </t>
  </si>
  <si>
    <t>NN 136/21</t>
  </si>
  <si>
    <t>Raša</t>
  </si>
  <si>
    <t>Sveta Nedelja</t>
  </si>
  <si>
    <t>NN 107/13</t>
  </si>
  <si>
    <t>01.09.2013.</t>
  </si>
  <si>
    <t>3584 ISPOSTAVA POREČ - PARENZO</t>
  </si>
  <si>
    <t>Kaštelir Labinci</t>
  </si>
  <si>
    <t>107/02</t>
  </si>
  <si>
    <t>NN 05/11</t>
  </si>
  <si>
    <t>Vižinada</t>
  </si>
  <si>
    <t>44/04</t>
  </si>
  <si>
    <t>15.04.2004.</t>
  </si>
  <si>
    <t>NN 41/12</t>
  </si>
  <si>
    <t>01.06.2012.</t>
  </si>
  <si>
    <t>Višnjan</t>
  </si>
  <si>
    <t>49/04</t>
  </si>
  <si>
    <t>01.05.2004.</t>
  </si>
  <si>
    <t>NN/136/06</t>
  </si>
  <si>
    <t>Sveti Lovreč</t>
  </si>
  <si>
    <t>65/04</t>
  </si>
  <si>
    <t>3587 ISPOSTAVA UMAG - UMAGO</t>
  </si>
  <si>
    <t>Grad Umag</t>
  </si>
  <si>
    <t>NN/03/03</t>
  </si>
  <si>
    <t>042</t>
  </si>
  <si>
    <t>Grad Buje</t>
  </si>
  <si>
    <t>NN/29/03, NN 77/10</t>
  </si>
  <si>
    <t>3585  ISPOSTAVA PULA - POLA</t>
  </si>
  <si>
    <t>Grad Pula</t>
  </si>
  <si>
    <t>NN 151/14</t>
  </si>
  <si>
    <t>Grad Vodnjan</t>
  </si>
  <si>
    <t>NN158/02</t>
  </si>
  <si>
    <t>08.01.2015.</t>
  </si>
  <si>
    <t>006</t>
  </si>
  <si>
    <t>Barban</t>
  </si>
  <si>
    <t>NN/14/03</t>
  </si>
  <si>
    <t>Ližnjan</t>
  </si>
  <si>
    <t>NN/112/01</t>
  </si>
  <si>
    <t>Marčana</t>
  </si>
  <si>
    <t>NN/90/01</t>
  </si>
  <si>
    <t>Medulin</t>
  </si>
  <si>
    <t>Svetvinčenat</t>
  </si>
  <si>
    <t>Fažana</t>
  </si>
  <si>
    <t>3586 ISPOSTAVA ROVINJ - ROVIGNO</t>
  </si>
  <si>
    <t>Grad Rovinj</t>
  </si>
  <si>
    <t>NN/133/06</t>
  </si>
  <si>
    <t>005</t>
  </si>
  <si>
    <t xml:space="preserve">Bale </t>
  </si>
  <si>
    <t>NN93/04</t>
  </si>
  <si>
    <t>01.09.2004.</t>
  </si>
  <si>
    <t>Žminj</t>
  </si>
  <si>
    <t>NN/67/03</t>
  </si>
  <si>
    <t>01.06.2003.</t>
  </si>
  <si>
    <t>NN/5/08</t>
  </si>
  <si>
    <t>NN 9/13</t>
  </si>
  <si>
    <t>30.01.2013.</t>
  </si>
  <si>
    <t>Kanfanar</t>
  </si>
  <si>
    <t>NN/138/06</t>
  </si>
  <si>
    <t>NN 147/09</t>
  </si>
  <si>
    <t>3038 PU RIJEKA</t>
  </si>
  <si>
    <t>3548  ISPOSTAVA RIJEKA</t>
  </si>
  <si>
    <t>Grad Rijeka</t>
  </si>
  <si>
    <t>NN/108/01, 45/07</t>
  </si>
  <si>
    <t>01.02.2015.</t>
  </si>
  <si>
    <t>NN 150/22</t>
  </si>
  <si>
    <t>Grad Kraljevica</t>
  </si>
  <si>
    <t>NN/2/06</t>
  </si>
  <si>
    <t>3542 ISPOSTAVA CRIKVENICA</t>
  </si>
  <si>
    <t>053</t>
  </si>
  <si>
    <t>Grad Crikvenica</t>
  </si>
  <si>
    <t>NN/2/03,57/07</t>
  </si>
  <si>
    <t>Grad Novi Vinodolski</t>
  </si>
  <si>
    <t>NN/115/01, 125/07</t>
  </si>
  <si>
    <t>3546 ISPOSTAVA OPATIJA</t>
  </si>
  <si>
    <t>Grad Opatija</t>
  </si>
  <si>
    <t>NN/126/07</t>
  </si>
  <si>
    <t>NN 42/21</t>
  </si>
  <si>
    <t>01.05.2021.</t>
  </si>
  <si>
    <t>Matulji</t>
  </si>
  <si>
    <t>NN/49/18</t>
  </si>
  <si>
    <t>01.06.2018.</t>
  </si>
  <si>
    <t>3543 ISPOSTAVA DELNICE</t>
  </si>
  <si>
    <t>069</t>
  </si>
  <si>
    <t>Grad Delnice</t>
  </si>
  <si>
    <t>055</t>
  </si>
  <si>
    <t>Grad Čabar</t>
  </si>
  <si>
    <t>NN 126/09</t>
  </si>
  <si>
    <t>Grad Vrbovsko</t>
  </si>
  <si>
    <t>NN/156/04, 52/10</t>
  </si>
  <si>
    <t>Fužine</t>
  </si>
  <si>
    <t>NN/121/06</t>
  </si>
  <si>
    <t>Mrkopalj</t>
  </si>
  <si>
    <t>NN/11/02, 9/03</t>
  </si>
  <si>
    <t>NN 6/16</t>
  </si>
  <si>
    <t>01.02.2016.</t>
  </si>
  <si>
    <t>Ravna Gora</t>
  </si>
  <si>
    <t>NN/14/02, 19/02</t>
  </si>
  <si>
    <t>3043 PU ZADAR</t>
  </si>
  <si>
    <t>3557 ISPOSTAVA BIOGRAD NA MORU</t>
  </si>
  <si>
    <t>022</t>
  </si>
  <si>
    <t>Grad Biograd na Moru</t>
  </si>
  <si>
    <t>Sveti Filip i Jakov</t>
  </si>
  <si>
    <t>3556 ISPOSTAVA BENKOVAC</t>
  </si>
  <si>
    <t>017</t>
  </si>
  <si>
    <t>Benkovac</t>
  </si>
  <si>
    <t>NN 4/03, 1/14</t>
  </si>
  <si>
    <t>Lišane Ostrovičke</t>
  </si>
  <si>
    <t>Polača</t>
  </si>
  <si>
    <t>NN 4/10</t>
  </si>
  <si>
    <t>01.02.2010.</t>
  </si>
  <si>
    <t>Gračac</t>
  </si>
  <si>
    <t>NN/37/08</t>
  </si>
  <si>
    <t>01.05.2008.</t>
  </si>
  <si>
    <t>3558 ISPOSTAVA ZADAR</t>
  </si>
  <si>
    <t>Grad Zadar</t>
  </si>
  <si>
    <t>NN 35/12</t>
  </si>
  <si>
    <t>01.04.2012.</t>
  </si>
  <si>
    <t>NN 20/14</t>
  </si>
  <si>
    <t>01.07.2014.</t>
  </si>
  <si>
    <t>Škabrnja</t>
  </si>
  <si>
    <t>NN 155/13</t>
  </si>
  <si>
    <t>3045 PU ŠIBENIK</t>
  </si>
  <si>
    <t xml:space="preserve"> 3565  ISPOSTAVA KNIN</t>
  </si>
  <si>
    <t>Grad Knin</t>
  </si>
  <si>
    <t>NN/29/03</t>
  </si>
  <si>
    <t>06.03.2003.</t>
  </si>
  <si>
    <t>NN 09/12</t>
  </si>
  <si>
    <t>01.02.2012.</t>
  </si>
  <si>
    <t>051</t>
  </si>
  <si>
    <t>Civljane</t>
  </si>
  <si>
    <t>NN/04/02</t>
  </si>
  <si>
    <t>NN 28/11</t>
  </si>
  <si>
    <t>16.03.2011.</t>
  </si>
  <si>
    <t>Kistanje</t>
  </si>
  <si>
    <t>NN/21/04, 25/04,106/05,9/08</t>
  </si>
  <si>
    <t>Biskupija</t>
  </si>
  <si>
    <t>63/02</t>
  </si>
  <si>
    <t>Ervenik</t>
  </si>
  <si>
    <t>NN 133/04, 09/12</t>
  </si>
  <si>
    <t>01.01.2004</t>
  </si>
  <si>
    <t>Kijevo</t>
  </si>
  <si>
    <t>095</t>
  </si>
  <si>
    <t>Grad Drniš</t>
  </si>
  <si>
    <t>NN/07/02</t>
  </si>
  <si>
    <t>Promina</t>
  </si>
  <si>
    <t>68/02</t>
  </si>
  <si>
    <t>NN 5/20</t>
  </si>
  <si>
    <t>01.02.2020.</t>
  </si>
  <si>
    <t>Unešić</t>
  </si>
  <si>
    <t>NN 132/02, 67/10</t>
  </si>
  <si>
    <t>01.06.2002</t>
  </si>
  <si>
    <t>Ružić</t>
  </si>
  <si>
    <t>NN/12/04</t>
  </si>
  <si>
    <t>01.01.2004.</t>
  </si>
  <si>
    <t>3566 ISPOSTAVA ŠIBENIK</t>
  </si>
  <si>
    <t>Grad Šibenik</t>
  </si>
  <si>
    <t>NN/94/01</t>
  </si>
  <si>
    <t>Murter - Kornati</t>
  </si>
  <si>
    <t>NN/74/17</t>
  </si>
  <si>
    <t>Pirovac</t>
  </si>
  <si>
    <t>NN/122/05</t>
  </si>
  <si>
    <t>Primošten</t>
  </si>
  <si>
    <t>NN/12/02, 37/11</t>
  </si>
  <si>
    <t>01.03.2002</t>
  </si>
  <si>
    <t>Grad Skradin</t>
  </si>
  <si>
    <t>Tisno</t>
  </si>
  <si>
    <t>NN04/02,117/04</t>
  </si>
  <si>
    <t>NN 34/12</t>
  </si>
  <si>
    <t>Bilice</t>
  </si>
  <si>
    <t>NN/26/03</t>
  </si>
  <si>
    <t>15.02.2003.</t>
  </si>
  <si>
    <t>Grad Vodice</t>
  </si>
  <si>
    <t>NN119/01, 62/02, 07/11</t>
  </si>
  <si>
    <t>NN 27/21</t>
  </si>
  <si>
    <t>Tribunj</t>
  </si>
  <si>
    <t>NN/60/07, 52/11</t>
  </si>
  <si>
    <t>3047 PU SPLIT</t>
  </si>
  <si>
    <t>3573  ISPOSTAVA MAKARSKA</t>
  </si>
  <si>
    <t>Grad Makarska</t>
  </si>
  <si>
    <t>NN/187/04</t>
  </si>
  <si>
    <t>077</t>
  </si>
  <si>
    <t>Brela</t>
  </si>
  <si>
    <t>NN/70/04, 27/10</t>
  </si>
  <si>
    <t>Tučepi</t>
  </si>
  <si>
    <t>NN/115/01, 82/10</t>
  </si>
  <si>
    <t>Podgora</t>
  </si>
  <si>
    <t>3574 ISPOSTAVA OMIŠ</t>
  </si>
  <si>
    <t>Grad Omiš</t>
  </si>
  <si>
    <t>153/02, 31/10</t>
  </si>
  <si>
    <t>Zadvarje</t>
  </si>
  <si>
    <t>NN/14/02</t>
  </si>
  <si>
    <t>3570 ISPOSTAVA HVAR</t>
  </si>
  <si>
    <t>Grad Stari Grad</t>
  </si>
  <si>
    <t>NN 83/15</t>
  </si>
  <si>
    <t>05.08.2015.</t>
  </si>
  <si>
    <t>Jelsa</t>
  </si>
  <si>
    <t>NN/153/05</t>
  </si>
  <si>
    <t>3575  ISPOSTAVA SINJ</t>
  </si>
  <si>
    <t>Grad Sinj</t>
  </si>
  <si>
    <t>NN/5/2005</t>
  </si>
  <si>
    <t>01.02.2005.</t>
  </si>
  <si>
    <t>NN 128/19</t>
  </si>
  <si>
    <t>072</t>
  </si>
  <si>
    <t>Dicmo</t>
  </si>
  <si>
    <t>NN 144/09</t>
  </si>
  <si>
    <t>Hrvace</t>
  </si>
  <si>
    <t>Grad Vrlika</t>
  </si>
  <si>
    <t>NN/03/07</t>
  </si>
  <si>
    <t>NN/87/19</t>
  </si>
  <si>
    <t>01.10.2019.</t>
  </si>
  <si>
    <t>3571 ISPOSTAVA IMOTSKI</t>
  </si>
  <si>
    <t>Grad Imotski</t>
  </si>
  <si>
    <t>NN/98/01</t>
  </si>
  <si>
    <t>01.12.2001.</t>
  </si>
  <si>
    <t>NN 131/20</t>
  </si>
  <si>
    <t>01.12.2020.</t>
  </si>
  <si>
    <t>050</t>
  </si>
  <si>
    <t>Cista Provo</t>
  </si>
  <si>
    <t>088</t>
  </si>
  <si>
    <t>Proložac</t>
  </si>
  <si>
    <t>NN/9/02</t>
  </si>
  <si>
    <t>01.02.2002</t>
  </si>
  <si>
    <t>Runovići</t>
  </si>
  <si>
    <t>Zagvozd</t>
  </si>
  <si>
    <t>Zmijavci</t>
  </si>
  <si>
    <t>Podbablje</t>
  </si>
  <si>
    <t>NN/142/03</t>
  </si>
  <si>
    <t>Lokvičići</t>
  </si>
  <si>
    <t>Grad Vrgorac</t>
  </si>
  <si>
    <t>3577  ISPOSTAVA SPLIT</t>
  </si>
  <si>
    <t>Grad Split</t>
  </si>
  <si>
    <t>NN/7/94, 93/01</t>
  </si>
  <si>
    <t>NN/99/17</t>
  </si>
  <si>
    <t>01.11.2017.</t>
  </si>
  <si>
    <t>Podstrana</t>
  </si>
  <si>
    <t>NN/121/17</t>
  </si>
  <si>
    <t>3578 ISPOSTAVA SUPETAR</t>
  </si>
  <si>
    <t>Grad Supetar</t>
  </si>
  <si>
    <t>NN/125/17</t>
  </si>
  <si>
    <t>027</t>
  </si>
  <si>
    <t>Bol</t>
  </si>
  <si>
    <t>01.01.2005</t>
  </si>
  <si>
    <t>NN 100/17</t>
  </si>
  <si>
    <t>NN/117/17</t>
  </si>
  <si>
    <t>01.12.2017.</t>
  </si>
  <si>
    <t>Milna</t>
  </si>
  <si>
    <t>NN 16/15</t>
  </si>
  <si>
    <t>19.02.2015.</t>
  </si>
  <si>
    <t>Pučišća</t>
  </si>
  <si>
    <t>Sutivan</t>
  </si>
  <si>
    <t>3580 ISPOSTAVA VIS</t>
  </si>
  <si>
    <t>Grad Vis</t>
  </si>
  <si>
    <t>NN/24/02, 89/11</t>
  </si>
  <si>
    <t>Grad Komiža</t>
  </si>
  <si>
    <t>3579  ISPOSTAVA TROGIR</t>
  </si>
  <si>
    <t>Grad Trogir</t>
  </si>
  <si>
    <t>NN/119/01, 77/12</t>
  </si>
  <si>
    <t>3572 ISPOSTAVA KAŠTELA</t>
  </si>
  <si>
    <t>Grad Kaštela</t>
  </si>
  <si>
    <t>3576 ISPOSTAVA SOLIN</t>
  </si>
  <si>
    <t>Grad Solin</t>
  </si>
  <si>
    <t>087</t>
  </si>
  <si>
    <t>Muć</t>
  </si>
  <si>
    <t>Dugopolje</t>
  </si>
  <si>
    <t>Klis</t>
  </si>
  <si>
    <t>01.12.2014.</t>
  </si>
  <si>
    <t>3049 PU DUBROVNIK</t>
  </si>
  <si>
    <t>3588 ISPOSTAVA DUBROVNIK</t>
  </si>
  <si>
    <t>098</t>
  </si>
  <si>
    <t>Grad Dubrovnik</t>
  </si>
  <si>
    <t>02/02, 4/03,138/04, 2/08</t>
  </si>
  <si>
    <t>NN 147/12</t>
  </si>
  <si>
    <t>01.01.2013.</t>
  </si>
  <si>
    <t>Dubrovačko Primorje</t>
  </si>
  <si>
    <t>NN 38/10</t>
  </si>
  <si>
    <t>08.04.2010.</t>
  </si>
  <si>
    <t>NN 129/14</t>
  </si>
  <si>
    <t>Konavle</t>
  </si>
  <si>
    <t>NN04/02</t>
  </si>
  <si>
    <t xml:space="preserve">Mljet </t>
  </si>
  <si>
    <t>NN/17/02,60/07</t>
  </si>
  <si>
    <t>Župa Dubrovačka</t>
  </si>
  <si>
    <t>NN/88/01, 14/12</t>
  </si>
  <si>
    <t>01.11.2001.</t>
  </si>
  <si>
    <t>3589 ISPOSTAVA KORČULA</t>
  </si>
  <si>
    <t>Grad Korčula</t>
  </si>
  <si>
    <t>025</t>
  </si>
  <si>
    <t>Blato</t>
  </si>
  <si>
    <t>NN/96/01</t>
  </si>
  <si>
    <t>Lumbarda</t>
  </si>
  <si>
    <t>Trpanj</t>
  </si>
  <si>
    <t>Vela Luka</t>
  </si>
  <si>
    <t>Lastovo</t>
  </si>
  <si>
    <t>NN/10/07, 30/07</t>
  </si>
  <si>
    <t>NN/114/17</t>
  </si>
  <si>
    <t>3590 ISPOSTAVA METKOVIĆ</t>
  </si>
  <si>
    <t>Grad Metković</t>
  </si>
  <si>
    <t>Grad Opuzen</t>
  </si>
  <si>
    <t>NN 121/11</t>
  </si>
  <si>
    <t>01.11.2011.</t>
  </si>
  <si>
    <t>Grad Ploče</t>
  </si>
  <si>
    <t>Kula Norinska</t>
  </si>
  <si>
    <t>NN 36/15</t>
  </si>
  <si>
    <t>01.05.2015.</t>
  </si>
  <si>
    <t>Rbr.</t>
  </si>
  <si>
    <t>Šifra grada/općine</t>
  </si>
  <si>
    <t>Ime grada/općine</t>
  </si>
  <si>
    <t>Uplatni račun</t>
  </si>
  <si>
    <t>Broj NN</t>
  </si>
  <si>
    <t>Niža stopa</t>
  </si>
  <si>
    <t>Viša stopa</t>
  </si>
  <si>
    <t>1.</t>
  </si>
  <si>
    <t>ANDRIJAŠEVCI</t>
  </si>
  <si>
    <t>HR1910010051700112008</t>
  </si>
  <si>
    <t>114/23</t>
  </si>
  <si>
    <t>2.</t>
  </si>
  <si>
    <t>ANTUNOVAC</t>
  </si>
  <si>
    <t>HR8410010051700212009</t>
  </si>
  <si>
    <t>153/23</t>
  </si>
  <si>
    <t>3.</t>
  </si>
  <si>
    <t>BABINA GREDA</t>
  </si>
  <si>
    <t>HR3110010051700312000</t>
  </si>
  <si>
    <t>151/23</t>
  </si>
  <si>
    <t>4.</t>
  </si>
  <si>
    <t>BAKAR</t>
  </si>
  <si>
    <t>HR4210010051700412003</t>
  </si>
  <si>
    <t>5.</t>
  </si>
  <si>
    <t>BALE - VALLE</t>
  </si>
  <si>
    <t>HR6410010051700512002</t>
  </si>
  <si>
    <t>6.</t>
  </si>
  <si>
    <t>BARBAN</t>
  </si>
  <si>
    <t>HR4810010051700612006</t>
  </si>
  <si>
    <t>7.</t>
  </si>
  <si>
    <t>BARILOVIĆ</t>
  </si>
  <si>
    <t>HR9710010051700712004</t>
  </si>
  <si>
    <t>8.</t>
  </si>
  <si>
    <t>BAŠKA</t>
  </si>
  <si>
    <t>HR6510010051700812005</t>
  </si>
  <si>
    <t>143/23</t>
  </si>
  <si>
    <t>9.</t>
  </si>
  <si>
    <t>BAŠKA VODA</t>
  </si>
  <si>
    <t>HR7110010051700912001</t>
  </si>
  <si>
    <t>10.</t>
  </si>
  <si>
    <t>BEBRINA</t>
  </si>
  <si>
    <t>HR4410010051701012009</t>
  </si>
  <si>
    <t>11.</t>
  </si>
  <si>
    <t>BEDEKOVČINA</t>
  </si>
  <si>
    <t>HR8810010051701112000</t>
  </si>
  <si>
    <t>12.</t>
  </si>
  <si>
    <t>BEDENICA</t>
  </si>
  <si>
    <t>HR8710010051755012008</t>
  </si>
  <si>
    <t>13.</t>
  </si>
  <si>
    <t>BEDNJA</t>
  </si>
  <si>
    <t>HR0210010051701212003</t>
  </si>
  <si>
    <t>14.</t>
  </si>
  <si>
    <t>BELI MANASTIR</t>
  </si>
  <si>
    <t>HR2410010051701312002</t>
  </si>
  <si>
    <t>150/23</t>
  </si>
  <si>
    <t>15.</t>
  </si>
  <si>
    <t>BELICA</t>
  </si>
  <si>
    <t>HR5710010051701512004</t>
  </si>
  <si>
    <t>16.</t>
  </si>
  <si>
    <t>BELIŠĆE</t>
  </si>
  <si>
    <t>HR2510010051701612005</t>
  </si>
  <si>
    <t>146/23</t>
  </si>
  <si>
    <t>17.</t>
  </si>
  <si>
    <t>BENKOVAC</t>
  </si>
  <si>
    <t>HR3110010051701712001</t>
  </si>
  <si>
    <t>18.</t>
  </si>
  <si>
    <t>BEREK</t>
  </si>
  <si>
    <t>HR5810010051701812007</t>
  </si>
  <si>
    <t>19.</t>
  </si>
  <si>
    <t>BERETINEC</t>
  </si>
  <si>
    <t>HR2610010051701912008</t>
  </si>
  <si>
    <t>20.</t>
  </si>
  <si>
    <t>BIBINJE</t>
  </si>
  <si>
    <t>HR5910010051702012003</t>
  </si>
  <si>
    <t>21.</t>
  </si>
  <si>
    <t>BILICE</t>
  </si>
  <si>
    <t>HR5010010051762112007</t>
  </si>
  <si>
    <t>22.</t>
  </si>
  <si>
    <t>BILJE</t>
  </si>
  <si>
    <t>HR8110010051702112002</t>
  </si>
  <si>
    <t>23.</t>
  </si>
  <si>
    <t>BIOGRAD NA MORU</t>
  </si>
  <si>
    <t>HR6510010051702212006</t>
  </si>
  <si>
    <t>24.</t>
  </si>
  <si>
    <t>BISKUPIJA</t>
  </si>
  <si>
    <t>HR4810010051731012000</t>
  </si>
  <si>
    <t>25.</t>
  </si>
  <si>
    <t>BISTRA</t>
  </si>
  <si>
    <t>HR5910010051754712006</t>
  </si>
  <si>
    <t>26.</t>
  </si>
  <si>
    <t>BIZOVAC</t>
  </si>
  <si>
    <t>HR1710010051702312004</t>
  </si>
  <si>
    <t>145/23</t>
  </si>
  <si>
    <t>27.</t>
  </si>
  <si>
    <t>BJELOVAR</t>
  </si>
  <si>
    <t>HR8210010051702412005</t>
  </si>
  <si>
    <t>28.</t>
  </si>
  <si>
    <t>BLATO</t>
  </si>
  <si>
    <t>HR8810010051702512001</t>
  </si>
  <si>
    <t>29.</t>
  </si>
  <si>
    <t>BOGDANOVCI</t>
  </si>
  <si>
    <t>HR1810010051702612007</t>
  </si>
  <si>
    <t>30.</t>
  </si>
  <si>
    <t>BOL</t>
  </si>
  <si>
    <t>HR8310010051702712008</t>
  </si>
  <si>
    <t>31.</t>
  </si>
  <si>
    <t>BOROVO</t>
  </si>
  <si>
    <t>HR9510010051702912000</t>
  </si>
  <si>
    <t>32.</t>
  </si>
  <si>
    <t>BOSILJEVO</t>
  </si>
  <si>
    <t>HR3610010051703012002</t>
  </si>
  <si>
    <t>33.</t>
  </si>
  <si>
    <t>BOŠNJACI</t>
  </si>
  <si>
    <t>HR6910010051703212004</t>
  </si>
  <si>
    <t>34.</t>
  </si>
  <si>
    <t>BRCKOVLJANI</t>
  </si>
  <si>
    <t>HR3710010051703312005</t>
  </si>
  <si>
    <t>148/23</t>
  </si>
  <si>
    <t>35.</t>
  </si>
  <si>
    <t>BRDOVEC</t>
  </si>
  <si>
    <t>HR4310010051703412001</t>
  </si>
  <si>
    <t>36.</t>
  </si>
  <si>
    <t>BRELA</t>
  </si>
  <si>
    <t>HR5410010051707712007</t>
  </si>
  <si>
    <t>37.</t>
  </si>
  <si>
    <t>BRESTOVAC</t>
  </si>
  <si>
    <t>HR7010010051703512007</t>
  </si>
  <si>
    <t>38.</t>
  </si>
  <si>
    <t>BREZNICA</t>
  </si>
  <si>
    <t>HR3810010051703612008</t>
  </si>
  <si>
    <t>39.</t>
  </si>
  <si>
    <t>BREZNIČKI HUM</t>
  </si>
  <si>
    <t>HR8310010051715112003</t>
  </si>
  <si>
    <t>40.</t>
  </si>
  <si>
    <t>BRINJE</t>
  </si>
  <si>
    <t>HR0610010051703712009</t>
  </si>
  <si>
    <t>41.</t>
  </si>
  <si>
    <t>BROD MORAVICE</t>
  </si>
  <si>
    <t>HR5010010051703812000</t>
  </si>
  <si>
    <t>42.</t>
  </si>
  <si>
    <t>BRODSKI STUPNIK</t>
  </si>
  <si>
    <t>HR6110010051703912003</t>
  </si>
  <si>
    <t>43.</t>
  </si>
  <si>
    <t>BRTONIGLA - VERTENEGLIO</t>
  </si>
  <si>
    <t>HR2910010051704012004</t>
  </si>
  <si>
    <t>44.</t>
  </si>
  <si>
    <t>BUDINŠČINA</t>
  </si>
  <si>
    <t>HR9410010051704112005</t>
  </si>
  <si>
    <t>45.</t>
  </si>
  <si>
    <t>BUJE - BUIE</t>
  </si>
  <si>
    <t>HR0310010051704212001</t>
  </si>
  <si>
    <t>147/23</t>
  </si>
  <si>
    <t>46.</t>
  </si>
  <si>
    <t>BUKOVLJE</t>
  </si>
  <si>
    <t>HR2910010051756712007</t>
  </si>
  <si>
    <t>47.</t>
  </si>
  <si>
    <t>BUZET</t>
  </si>
  <si>
    <t>HR3010010051704312007</t>
  </si>
  <si>
    <t>48.</t>
  </si>
  <si>
    <t>CERNA</t>
  </si>
  <si>
    <t>HR9510010051704412008</t>
  </si>
  <si>
    <t>49.</t>
  </si>
  <si>
    <t>CERNIK</t>
  </si>
  <si>
    <t>HR1010010051704612000</t>
  </si>
  <si>
    <t>50.</t>
  </si>
  <si>
    <t>CEROVLJE</t>
  </si>
  <si>
    <t>HR2110010051704712003</t>
  </si>
  <si>
    <t>51.</t>
  </si>
  <si>
    <t>CESTICA</t>
  </si>
  <si>
    <t>HR4310010051704812002</t>
  </si>
  <si>
    <t>52.</t>
  </si>
  <si>
    <t>CETINGRAD</t>
  </si>
  <si>
    <t>HR2710010051704912006</t>
  </si>
  <si>
    <t>53.</t>
  </si>
  <si>
    <t>CISTA PROVO</t>
  </si>
  <si>
    <t>HR6010010051705012001</t>
  </si>
  <si>
    <t>54.</t>
  </si>
  <si>
    <t>CIVLJANE</t>
  </si>
  <si>
    <t>HR8710010051705112007</t>
  </si>
  <si>
    <t>55.</t>
  </si>
  <si>
    <t>CRES</t>
  </si>
  <si>
    <t>HR5510010051705212008</t>
  </si>
  <si>
    <t>56.</t>
  </si>
  <si>
    <t>CRIKVENICA</t>
  </si>
  <si>
    <t>HR2310010051705312009</t>
  </si>
  <si>
    <t>57.</t>
  </si>
  <si>
    <t>CRNAC</t>
  </si>
  <si>
    <t>HR6710010051705412000</t>
  </si>
  <si>
    <t>141/23</t>
  </si>
  <si>
    <t>58.</t>
  </si>
  <si>
    <t>ČABAR</t>
  </si>
  <si>
    <t>HR7810010051705512003</t>
  </si>
  <si>
    <t>59.</t>
  </si>
  <si>
    <t>ČAČINCI</t>
  </si>
  <si>
    <t>HR0310010051705612002</t>
  </si>
  <si>
    <t>60.</t>
  </si>
  <si>
    <t>ČAĐAVICA</t>
  </si>
  <si>
    <t>HR8410010051705712006</t>
  </si>
  <si>
    <t>154/23</t>
  </si>
  <si>
    <t>61.</t>
  </si>
  <si>
    <t>ČAGLIN</t>
  </si>
  <si>
    <t>HR3610010051705812004</t>
  </si>
  <si>
    <t>62.</t>
  </si>
  <si>
    <t>ČAKOVEC</t>
  </si>
  <si>
    <t>HR1510010051706012008</t>
  </si>
  <si>
    <t>63.</t>
  </si>
  <si>
    <t>ČAVLE</t>
  </si>
  <si>
    <t>HR8010010051706112009</t>
  </si>
  <si>
    <t>64.</t>
  </si>
  <si>
    <t>ČAZMA</t>
  </si>
  <si>
    <t>HR3810010051706312003</t>
  </si>
  <si>
    <t>65.</t>
  </si>
  <si>
    <t>ČEMINAC</t>
  </si>
  <si>
    <t>HR6010010051706412002</t>
  </si>
  <si>
    <t>66.</t>
  </si>
  <si>
    <t>ČEPIN</t>
  </si>
  <si>
    <t>HR4410010051706512006</t>
  </si>
  <si>
    <t>67.</t>
  </si>
  <si>
    <t>DARDA</t>
  </si>
  <si>
    <t>HR9310010051706612004</t>
  </si>
  <si>
    <t>68.</t>
  </si>
  <si>
    <t>DARUVAR</t>
  </si>
  <si>
    <t>HR6110010051706712005</t>
  </si>
  <si>
    <t>69.</t>
  </si>
  <si>
    <t>DAVOR</t>
  </si>
  <si>
    <t>HR6710010051706812001</t>
  </si>
  <si>
    <t>70.</t>
  </si>
  <si>
    <t>DEKANOVEC</t>
  </si>
  <si>
    <t>HR9710010051760312005</t>
  </si>
  <si>
    <t>71.</t>
  </si>
  <si>
    <t>DELNICE</t>
  </si>
  <si>
    <t>HR9410010051706912007</t>
  </si>
  <si>
    <t>72.</t>
  </si>
  <si>
    <t>DESINIĆ</t>
  </si>
  <si>
    <t>HR8410010051707012000</t>
  </si>
  <si>
    <t>73.</t>
  </si>
  <si>
    <t>DEŽANOVAC</t>
  </si>
  <si>
    <t>HR9510010051707112003</t>
  </si>
  <si>
    <t>74.</t>
  </si>
  <si>
    <t>DICMO</t>
  </si>
  <si>
    <t>HR2010010051707212002</t>
  </si>
  <si>
    <t>144/23</t>
  </si>
  <si>
    <t>75.</t>
  </si>
  <si>
    <t>DOBRINJ</t>
  </si>
  <si>
    <t>HR5310010051707412004</t>
  </si>
  <si>
    <t>76.</t>
  </si>
  <si>
    <t>DOMAŠINEC</t>
  </si>
  <si>
    <t>HR2110010051707512005</t>
  </si>
  <si>
    <t>77.</t>
  </si>
  <si>
    <t>DONJA DUBRAVA</t>
  </si>
  <si>
    <t>HR2210010051707812008</t>
  </si>
  <si>
    <t>78.</t>
  </si>
  <si>
    <t>DONJA MOTIČINA</t>
  </si>
  <si>
    <t>HR2710010051757612009</t>
  </si>
  <si>
    <t>79.</t>
  </si>
  <si>
    <t>DONJA STUBICA</t>
  </si>
  <si>
    <t>HR8710010051707912009</t>
  </si>
  <si>
    <t>80.</t>
  </si>
  <si>
    <t>DONJA VOĆA</t>
  </si>
  <si>
    <t>HR6610010051708012006</t>
  </si>
  <si>
    <t>81.</t>
  </si>
  <si>
    <t>DONJI ANDRIJEVCI</t>
  </si>
  <si>
    <t>HR1810010051708112004</t>
  </si>
  <si>
    <t>82.</t>
  </si>
  <si>
    <t>DONJI KRALJEVEC</t>
  </si>
  <si>
    <t>HR8310010051708212005</t>
  </si>
  <si>
    <t>83.</t>
  </si>
  <si>
    <t>DONJI KUKURUZARI</t>
  </si>
  <si>
    <t>HR8910010051708312001</t>
  </si>
  <si>
    <t>84.</t>
  </si>
  <si>
    <t>DONJI LAPAC</t>
  </si>
  <si>
    <t>HR1910010051708412007</t>
  </si>
  <si>
    <t>85.</t>
  </si>
  <si>
    <t>DONJI MIHOLJAC</t>
  </si>
  <si>
    <t>HR5210010051708612009</t>
  </si>
  <si>
    <t>86.</t>
  </si>
  <si>
    <t>DONJI VIDOVEC</t>
  </si>
  <si>
    <t>HR3210010051708912002</t>
  </si>
  <si>
    <t>87.</t>
  </si>
  <si>
    <t>DRAGALIĆ</t>
  </si>
  <si>
    <t>HR9410010051756812008</t>
  </si>
  <si>
    <t>88.</t>
  </si>
  <si>
    <t>DRAGANIĆ</t>
  </si>
  <si>
    <t>HR4310010051709012005</t>
  </si>
  <si>
    <t>89.</t>
  </si>
  <si>
    <t>DRAŽ</t>
  </si>
  <si>
    <t>HR4910010051709112001</t>
  </si>
  <si>
    <t>90.</t>
  </si>
  <si>
    <t>DRENOVCI</t>
  </si>
  <si>
    <t>HR7610010051709212007</t>
  </si>
  <si>
    <t>91.</t>
  </si>
  <si>
    <t>DRENJE</t>
  </si>
  <si>
    <t>HR1210010051709412009</t>
  </si>
  <si>
    <t>92.</t>
  </si>
  <si>
    <t>DRNIŠ</t>
  </si>
  <si>
    <t>HR5610010051709512000</t>
  </si>
  <si>
    <t>93.</t>
  </si>
  <si>
    <t>DRNJE</t>
  </si>
  <si>
    <t>HR6710010051709612003</t>
  </si>
  <si>
    <t>94.</t>
  </si>
  <si>
    <t>DUBRAVA</t>
  </si>
  <si>
    <t>HR8910010051709712002</t>
  </si>
  <si>
    <t>95.</t>
  </si>
  <si>
    <t>DUBRAVICA</t>
  </si>
  <si>
    <t>HR7610010051754912005</t>
  </si>
  <si>
    <t>96.</t>
  </si>
  <si>
    <t>DUBROVAČKO PRIMORJE</t>
  </si>
  <si>
    <t>HR2510010051759812005</t>
  </si>
  <si>
    <t>97.</t>
  </si>
  <si>
    <t>DUBROVNIK</t>
  </si>
  <si>
    <t>HR7310010051709812006</t>
  </si>
  <si>
    <t>98.</t>
  </si>
  <si>
    <t>DUGA RESA</t>
  </si>
  <si>
    <t>HR2510010051709912004</t>
  </si>
  <si>
    <t>99.</t>
  </si>
  <si>
    <t>DUGI RAT</t>
  </si>
  <si>
    <t>HR4710010051710012003</t>
  </si>
  <si>
    <t>100.</t>
  </si>
  <si>
    <t>DUGO SELO</t>
  </si>
  <si>
    <t>HR6910010051710112002</t>
  </si>
  <si>
    <t>101.</t>
  </si>
  <si>
    <t>DUGOPOLJE</t>
  </si>
  <si>
    <t>HR3110010051758512000</t>
  </si>
  <si>
    <t>102.</t>
  </si>
  <si>
    <t>DVOR</t>
  </si>
  <si>
    <t>HR5310010051710212006</t>
  </si>
  <si>
    <t>103.</t>
  </si>
  <si>
    <t>ĐAKOVO</t>
  </si>
  <si>
    <t>HR0510010051710312004</t>
  </si>
  <si>
    <t>104.</t>
  </si>
  <si>
    <t>ĐELEKOVEC</t>
  </si>
  <si>
    <t>HR7010010051710412005</t>
  </si>
  <si>
    <t>105.</t>
  </si>
  <si>
    <t>ĐULOVAC</t>
  </si>
  <si>
    <t>HR7610010051710512001</t>
  </si>
  <si>
    <t>106.</t>
  </si>
  <si>
    <t>ĐURĐENOVAC</t>
  </si>
  <si>
    <t>HR0610010051710612007</t>
  </si>
  <si>
    <t>107.</t>
  </si>
  <si>
    <t>ĐURĐEVAC</t>
  </si>
  <si>
    <t>HR7110010051710712008</t>
  </si>
  <si>
    <t>108.</t>
  </si>
  <si>
    <t>ĐURMANEC</t>
  </si>
  <si>
    <t>HR3910010051710812009</t>
  </si>
  <si>
    <t>109.</t>
  </si>
  <si>
    <t>ERDUT</t>
  </si>
  <si>
    <t>HR2410010051711012002</t>
  </si>
  <si>
    <t>110.</t>
  </si>
  <si>
    <t>ERNESTINOVO</t>
  </si>
  <si>
    <t>HR0810010051711112006</t>
  </si>
  <si>
    <t>111.</t>
  </si>
  <si>
    <t>ERVENIK</t>
  </si>
  <si>
    <t>HR2510010051711312005</t>
  </si>
  <si>
    <t>112.</t>
  </si>
  <si>
    <t>FARKAŠEVAC</t>
  </si>
  <si>
    <t>HR3110010051711412001</t>
  </si>
  <si>
    <t>113.</t>
  </si>
  <si>
    <t>FAŽANA - FASANA</t>
  </si>
  <si>
    <t>HR8710010051761912006</t>
  </si>
  <si>
    <t>114.</t>
  </si>
  <si>
    <t>FERDINANDOVAC</t>
  </si>
  <si>
    <t>HR5810010051711512007</t>
  </si>
  <si>
    <t>115.</t>
  </si>
  <si>
    <t>FERIČANCI</t>
  </si>
  <si>
    <t>HR2610010051711612008</t>
  </si>
  <si>
    <t>116.</t>
  </si>
  <si>
    <t>FUNTANA - FONTANE</t>
  </si>
  <si>
    <t>HR6410010051762912005</t>
  </si>
  <si>
    <t>117.</t>
  </si>
  <si>
    <t>FUŽINE</t>
  </si>
  <si>
    <t>HR9110010051711712009</t>
  </si>
  <si>
    <t>118.</t>
  </si>
  <si>
    <t>GALOVAC</t>
  </si>
  <si>
    <t>HR9010010051757112004</t>
  </si>
  <si>
    <t>119.</t>
  </si>
  <si>
    <t>GARČIN</t>
  </si>
  <si>
    <t>HR3810010051711812000</t>
  </si>
  <si>
    <t>120.</t>
  </si>
  <si>
    <t>GAREŠNICA</t>
  </si>
  <si>
    <t>HR4910010051711912003</t>
  </si>
  <si>
    <t>121.</t>
  </si>
  <si>
    <t>GENERALSKI STOL</t>
  </si>
  <si>
    <t>HR1710010051712012004</t>
  </si>
  <si>
    <t>122.</t>
  </si>
  <si>
    <t>GLINA</t>
  </si>
  <si>
    <t>HR8210010051712112005</t>
  </si>
  <si>
    <t>123.</t>
  </si>
  <si>
    <t>GOLA</t>
  </si>
  <si>
    <t>HR8810010051712212001</t>
  </si>
  <si>
    <t>124.</t>
  </si>
  <si>
    <t>GORIČAN</t>
  </si>
  <si>
    <t>HR1810010051712312007</t>
  </si>
  <si>
    <t>125.</t>
  </si>
  <si>
    <t>GORJANI</t>
  </si>
  <si>
    <t>HR8310010051712412008</t>
  </si>
  <si>
    <t>126.</t>
  </si>
  <si>
    <t>HR0610010051761812002</t>
  </si>
  <si>
    <t>127.</t>
  </si>
  <si>
    <t>GORNJA STUBICA</t>
  </si>
  <si>
    <t>HR5110010051712512009</t>
  </si>
  <si>
    <t>128.</t>
  </si>
  <si>
    <t>GORNJA VRBA</t>
  </si>
  <si>
    <t>HR6210010051756912009</t>
  </si>
  <si>
    <t>129.</t>
  </si>
  <si>
    <t>GORNJI BOGIĆEVCI</t>
  </si>
  <si>
    <t>HR0910010051712712003</t>
  </si>
  <si>
    <t>130.</t>
  </si>
  <si>
    <t>GORNJI KNEGINEC</t>
  </si>
  <si>
    <t>HR1510010051712912006</t>
  </si>
  <si>
    <t>131.</t>
  </si>
  <si>
    <t>GORNJI MIHALJEVEC</t>
  </si>
  <si>
    <t>HR0610010051760412001</t>
  </si>
  <si>
    <t>132.</t>
  </si>
  <si>
    <t>GOSPIĆ</t>
  </si>
  <si>
    <t>HR4810010051713012001</t>
  </si>
  <si>
    <t>133.</t>
  </si>
  <si>
    <t>GRAČAC</t>
  </si>
  <si>
    <t>HR7510010051713112007</t>
  </si>
  <si>
    <t>134.</t>
  </si>
  <si>
    <t>GRAČIŠĆE</t>
  </si>
  <si>
    <t>HR4310010051713212008</t>
  </si>
  <si>
    <t>140/23</t>
  </si>
  <si>
    <t>135.</t>
  </si>
  <si>
    <t>GRADAC</t>
  </si>
  <si>
    <t>HR5510010051713412000</t>
  </si>
  <si>
    <t>136.</t>
  </si>
  <si>
    <t>GRADEC</t>
  </si>
  <si>
    <t>HR6610010051713512003</t>
  </si>
  <si>
    <t>137.</t>
  </si>
  <si>
    <t>GRADINA</t>
  </si>
  <si>
    <t>HR8810010051713612002</t>
  </si>
  <si>
    <t>138.</t>
  </si>
  <si>
    <t>GRADIŠTE</t>
  </si>
  <si>
    <t>HR7210010051713712006</t>
  </si>
  <si>
    <t>139.</t>
  </si>
  <si>
    <t>GROŽNJAN - GRISIGNANA</t>
  </si>
  <si>
    <t>HR2410010051713812004</t>
  </si>
  <si>
    <t>140.</t>
  </si>
  <si>
    <t>GRUBIŠNO POLJE</t>
  </si>
  <si>
    <t>HR8910010051713912005</t>
  </si>
  <si>
    <t>141.</t>
  </si>
  <si>
    <t>GUNDINCI</t>
  </si>
  <si>
    <t>HR0310010051714012008</t>
  </si>
  <si>
    <t>142.</t>
  </si>
  <si>
    <t>GUNJA</t>
  </si>
  <si>
    <t>HR6810010051714112009</t>
  </si>
  <si>
    <t>143.</t>
  </si>
  <si>
    <t>GVOZD</t>
  </si>
  <si>
    <t>HR3410010051751012003</t>
  </si>
  <si>
    <t>144.</t>
  </si>
  <si>
    <t>HERCEGOVAC</t>
  </si>
  <si>
    <t>HR4810010051714412002</t>
  </si>
  <si>
    <t>145.</t>
  </si>
  <si>
    <t>HLEBINE</t>
  </si>
  <si>
    <t>HR3210010051714512006</t>
  </si>
  <si>
    <t>146.</t>
  </si>
  <si>
    <t>HRAŠĆINA</t>
  </si>
  <si>
    <t>HR8110010051714612004</t>
  </si>
  <si>
    <t>138/23</t>
  </si>
  <si>
    <t>147.</t>
  </si>
  <si>
    <t>HRVACE</t>
  </si>
  <si>
    <t>HR5510010051714812001</t>
  </si>
  <si>
    <t>148.</t>
  </si>
  <si>
    <t>HRVATSKA DUBICA</t>
  </si>
  <si>
    <t>HR8210010051714912007</t>
  </si>
  <si>
    <t>149.</t>
  </si>
  <si>
    <t>HRVATSKA KOSTAJNICA</t>
  </si>
  <si>
    <t>HR7210010051715012000</t>
  </si>
  <si>
    <t>150.</t>
  </si>
  <si>
    <t>HUM NA SUTLI</t>
  </si>
  <si>
    <t>HR0810010051715212002</t>
  </si>
  <si>
    <t>151.</t>
  </si>
  <si>
    <t>HVAR</t>
  </si>
  <si>
    <t>HR8910010051715312006</t>
  </si>
  <si>
    <t>152.</t>
  </si>
  <si>
    <t>ILOK</t>
  </si>
  <si>
    <t>HR4110010051715412004</t>
  </si>
  <si>
    <t>153.</t>
  </si>
  <si>
    <t>IMOTSKI</t>
  </si>
  <si>
    <t>HR0910010051715512005</t>
  </si>
  <si>
    <t>154.</t>
  </si>
  <si>
    <t>IVANEC</t>
  </si>
  <si>
    <t>HR1510010051715612001</t>
  </si>
  <si>
    <t>155.</t>
  </si>
  <si>
    <t>IVANIĆ-GRAD</t>
  </si>
  <si>
    <t>HR1010010051715812008</t>
  </si>
  <si>
    <t>156.</t>
  </si>
  <si>
    <t>IVANKOVO</t>
  </si>
  <si>
    <t>HR7510010051715912009</t>
  </si>
  <si>
    <t>157.</t>
  </si>
  <si>
    <t>IVANSKA</t>
  </si>
  <si>
    <t>HR0610010051716112004</t>
  </si>
  <si>
    <t>158.</t>
  </si>
  <si>
    <t>JAGODNJAK</t>
  </si>
  <si>
    <t>HR2410010051760912003</t>
  </si>
  <si>
    <t>159.</t>
  </si>
  <si>
    <t>JAKOVLJE</t>
  </si>
  <si>
    <t>HR7710010051716312001</t>
  </si>
  <si>
    <t>160.</t>
  </si>
  <si>
    <t>JAKŠIĆ</t>
  </si>
  <si>
    <t>HR0710010051716412007</t>
  </si>
  <si>
    <t>161.</t>
  </si>
  <si>
    <t>JALŽABET</t>
  </si>
  <si>
    <t>HR7210010051716512008</t>
  </si>
  <si>
    <t>162.</t>
  </si>
  <si>
    <t>JANJINA</t>
  </si>
  <si>
    <t>HR3110010051759912001</t>
  </si>
  <si>
    <t>163.</t>
  </si>
  <si>
    <t>JARMINA</t>
  </si>
  <si>
    <t>HR4010010051716612009</t>
  </si>
  <si>
    <t>164.</t>
  </si>
  <si>
    <t>JASENICE</t>
  </si>
  <si>
    <t>HR8410010051716712000</t>
  </si>
  <si>
    <t>165.</t>
  </si>
  <si>
    <t>JASENOVAC</t>
  </si>
  <si>
    <t>HR9510010051716812003</t>
  </si>
  <si>
    <t>166.</t>
  </si>
  <si>
    <t>JASTREBARSKO</t>
  </si>
  <si>
    <t>HR2010010051716912002</t>
  </si>
  <si>
    <t>167.</t>
  </si>
  <si>
    <t>JELENJE</t>
  </si>
  <si>
    <t>HR3110010051717012005</t>
  </si>
  <si>
    <t>168.</t>
  </si>
  <si>
    <t>JELSA</t>
  </si>
  <si>
    <t>HR3710010051717112001</t>
  </si>
  <si>
    <t>169.</t>
  </si>
  <si>
    <t>JESENJE</t>
  </si>
  <si>
    <t>HR0210010051755212000</t>
  </si>
  <si>
    <t>170.</t>
  </si>
  <si>
    <t>JOSIPDOL</t>
  </si>
  <si>
    <t>HR6410010051717212007</t>
  </si>
  <si>
    <t>171.</t>
  </si>
  <si>
    <t>KALI</t>
  </si>
  <si>
    <t>HR3210010051717312008</t>
  </si>
  <si>
    <t>172.</t>
  </si>
  <si>
    <t>KALINOVAC</t>
  </si>
  <si>
    <t>HR6910010051755912007</t>
  </si>
  <si>
    <t>173.</t>
  </si>
  <si>
    <t>KALNIK</t>
  </si>
  <si>
    <t>HR5910010051756012000</t>
  </si>
  <si>
    <t>174.</t>
  </si>
  <si>
    <t>KAMANJE</t>
  </si>
  <si>
    <t>HR8310010051762312009</t>
  </si>
  <si>
    <t>175.</t>
  </si>
  <si>
    <t>KANFANAR</t>
  </si>
  <si>
    <t>HR4410010051717512000</t>
  </si>
  <si>
    <t>148/22</t>
  </si>
  <si>
    <t>176.</t>
  </si>
  <si>
    <t>KAPELA</t>
  </si>
  <si>
    <t>HR5510010051717612003</t>
  </si>
  <si>
    <t>177.</t>
  </si>
  <si>
    <t>KAPTOL</t>
  </si>
  <si>
    <t>HR7710010051717712002</t>
  </si>
  <si>
    <t>178.</t>
  </si>
  <si>
    <t>KARLOBAG</t>
  </si>
  <si>
    <t>HR6110010051717812006</t>
  </si>
  <si>
    <t>179.</t>
  </si>
  <si>
    <t>KARLOVAC</t>
  </si>
  <si>
    <t>HR1310010051717912004</t>
  </si>
  <si>
    <t>180.</t>
  </si>
  <si>
    <t>KAROJBA</t>
  </si>
  <si>
    <t>HR0810010051759612006</t>
  </si>
  <si>
    <t>181.</t>
  </si>
  <si>
    <t>KASTAV</t>
  </si>
  <si>
    <t>HR2410010051718012007</t>
  </si>
  <si>
    <t>152/23</t>
  </si>
  <si>
    <t>182.</t>
  </si>
  <si>
    <t>KAŠTELA</t>
  </si>
  <si>
    <t>HR8910010051718112008</t>
  </si>
  <si>
    <t>183.</t>
  </si>
  <si>
    <t>KAŠTELIR-LABINCI - CASTELLIERE-S. DOMENICA</t>
  </si>
  <si>
    <t>HR5710010051759712004</t>
  </si>
  <si>
    <t>184.</t>
  </si>
  <si>
    <t>KIJEVO</t>
  </si>
  <si>
    <t>HR0410010051718312000</t>
  </si>
  <si>
    <t>142/23</t>
  </si>
  <si>
    <t>185.</t>
  </si>
  <si>
    <t>KISTANJE</t>
  </si>
  <si>
    <t>HR1510010051718412003</t>
  </si>
  <si>
    <t>186.</t>
  </si>
  <si>
    <t>KLAKAR</t>
  </si>
  <si>
    <t>HR3710010051718512002</t>
  </si>
  <si>
    <t>187.</t>
  </si>
  <si>
    <t>KLANA</t>
  </si>
  <si>
    <t>HR2110010051718612006</t>
  </si>
  <si>
    <t>188.</t>
  </si>
  <si>
    <t>KLANJEC</t>
  </si>
  <si>
    <t>HR7010010051718712004</t>
  </si>
  <si>
    <t>189.</t>
  </si>
  <si>
    <t>KLENOVNIK</t>
  </si>
  <si>
    <t>HR4410010051718912001</t>
  </si>
  <si>
    <t>190.</t>
  </si>
  <si>
    <t>KLINČA SELA</t>
  </si>
  <si>
    <t>HR1710010051719012009</t>
  </si>
  <si>
    <t>191.</t>
  </si>
  <si>
    <t>KLIS</t>
  </si>
  <si>
    <t>HR7210010051719212003</t>
  </si>
  <si>
    <t>192.</t>
  </si>
  <si>
    <t>KLOŠTAR IVANIĆ</t>
  </si>
  <si>
    <t>HR9410010051719312002</t>
  </si>
  <si>
    <t>193.</t>
  </si>
  <si>
    <t>KLOŠTAR PODRAVSKI</t>
  </si>
  <si>
    <t>HR7810010051719412006</t>
  </si>
  <si>
    <t>194.</t>
  </si>
  <si>
    <t>KNEŽEVI VINOGRADI</t>
  </si>
  <si>
    <t>HR3010010051719512004</t>
  </si>
  <si>
    <t>195.</t>
  </si>
  <si>
    <t>KNIN</t>
  </si>
  <si>
    <t>HR9510010051719612005</t>
  </si>
  <si>
    <t>196.</t>
  </si>
  <si>
    <t>KOLAN</t>
  </si>
  <si>
    <t>HR1810010051762212008</t>
  </si>
  <si>
    <t>197.</t>
  </si>
  <si>
    <t>KOMIŽA</t>
  </si>
  <si>
    <t>HR0410010051719712001</t>
  </si>
  <si>
    <t>198.</t>
  </si>
  <si>
    <t>KONAVLE</t>
  </si>
  <si>
    <t>HR3110010051719812007</t>
  </si>
  <si>
    <t>199.</t>
  </si>
  <si>
    <t>KONČANICA</t>
  </si>
  <si>
    <t>HR9610010051719912008</t>
  </si>
  <si>
    <t>200.</t>
  </si>
  <si>
    <t>KONJŠČINA</t>
  </si>
  <si>
    <t>HR0510010051720012004</t>
  </si>
  <si>
    <t>201.</t>
  </si>
  <si>
    <t>KOPRIVNICA</t>
  </si>
  <si>
    <t>HR7010010051720112005</t>
  </si>
  <si>
    <t>202.</t>
  </si>
  <si>
    <t>KOPRIVNIČKI BREGI</t>
  </si>
  <si>
    <t>HR7610010051720212001</t>
  </si>
  <si>
    <t>203.</t>
  </si>
  <si>
    <t>KOPRIVNIČKI IVANEC</t>
  </si>
  <si>
    <t>HR0610010051720312007</t>
  </si>
  <si>
    <t>204.</t>
  </si>
  <si>
    <t>KORČULA</t>
  </si>
  <si>
    <t>HR7110010051720412008</t>
  </si>
  <si>
    <t>205.</t>
  </si>
  <si>
    <t>KOSTRENA</t>
  </si>
  <si>
    <t>HR1810010051753812002</t>
  </si>
  <si>
    <t>206.</t>
  </si>
  <si>
    <t>KOŠKA</t>
  </si>
  <si>
    <t>HR3910010051720512009</t>
  </si>
  <si>
    <t>207.</t>
  </si>
  <si>
    <t>KOTORIBA</t>
  </si>
  <si>
    <t>HR8310010051720612000</t>
  </si>
  <si>
    <t>208.</t>
  </si>
  <si>
    <t>KRALJEVEC NA SUTLI</t>
  </si>
  <si>
    <t>HR1910010051720812002</t>
  </si>
  <si>
    <t>209.</t>
  </si>
  <si>
    <t>KRALJEVICA</t>
  </si>
  <si>
    <t>HR0310010051720912006</t>
  </si>
  <si>
    <t>210.</t>
  </si>
  <si>
    <t>KRAPINA</t>
  </si>
  <si>
    <t>HR6310010051721112007</t>
  </si>
  <si>
    <t>211.</t>
  </si>
  <si>
    <t>KRAPINSKE TOPLICE</t>
  </si>
  <si>
    <t>HR3110010051721212008</t>
  </si>
  <si>
    <t>212.</t>
  </si>
  <si>
    <t>KRAŠIĆ</t>
  </si>
  <si>
    <t>HR0510010051753312007</t>
  </si>
  <si>
    <t>213.</t>
  </si>
  <si>
    <t>KRAVARSKO</t>
  </si>
  <si>
    <t>HR5310010051754512003</t>
  </si>
  <si>
    <t>214.</t>
  </si>
  <si>
    <t>KRIŽ</t>
  </si>
  <si>
    <t>HR9610010051721312009</t>
  </si>
  <si>
    <t>215.</t>
  </si>
  <si>
    <t>KRIŽEVCI</t>
  </si>
  <si>
    <t>HR4310010051721412000</t>
  </si>
  <si>
    <t>216.</t>
  </si>
  <si>
    <t>KRK</t>
  </si>
  <si>
    <t>HR5410010051721512003</t>
  </si>
  <si>
    <t>217.</t>
  </si>
  <si>
    <t>KRNJAK</t>
  </si>
  <si>
    <t>HR7610010051721612002</t>
  </si>
  <si>
    <t>218.</t>
  </si>
  <si>
    <t>KRŠAN</t>
  </si>
  <si>
    <t>HR6010010051721712006</t>
  </si>
  <si>
    <t>219.</t>
  </si>
  <si>
    <t>KUKLJICA</t>
  </si>
  <si>
    <t>HR5810010051757212005</t>
  </si>
  <si>
    <t>220.</t>
  </si>
  <si>
    <t>KULA NORINSKA</t>
  </si>
  <si>
    <t>HR7710010051721912005</t>
  </si>
  <si>
    <t>221.</t>
  </si>
  <si>
    <t>KUMROVEC</t>
  </si>
  <si>
    <t>HR1310010051755312003</t>
  </si>
  <si>
    <t>222.</t>
  </si>
  <si>
    <t>KUTINA</t>
  </si>
  <si>
    <t>HR8810010051722012008</t>
  </si>
  <si>
    <t>223.</t>
  </si>
  <si>
    <t>KUTJEVO</t>
  </si>
  <si>
    <t>HR5610010051722112009</t>
  </si>
  <si>
    <t>224.</t>
  </si>
  <si>
    <t>LABIN</t>
  </si>
  <si>
    <t>HR0310010051722212000</t>
  </si>
  <si>
    <t>225.</t>
  </si>
  <si>
    <t>LANIŠĆE</t>
  </si>
  <si>
    <t>HR1410010051722312003</t>
  </si>
  <si>
    <t>226.</t>
  </si>
  <si>
    <t>LASINJA</t>
  </si>
  <si>
    <t>HR2010010051722512006</t>
  </si>
  <si>
    <t>227.</t>
  </si>
  <si>
    <t>LASTOVO</t>
  </si>
  <si>
    <t>HR6910010051722612004</t>
  </si>
  <si>
    <t>228.</t>
  </si>
  <si>
    <t>LEĆEVICA</t>
  </si>
  <si>
    <t>HR4210010051758612003</t>
  </si>
  <si>
    <t>229.</t>
  </si>
  <si>
    <t>LEGRAD</t>
  </si>
  <si>
    <t>HR3710010051722712005</t>
  </si>
  <si>
    <t>230.</t>
  </si>
  <si>
    <t>LEKENIK</t>
  </si>
  <si>
    <t>HR4310010051722812001</t>
  </si>
  <si>
    <t>231.</t>
  </si>
  <si>
    <t>LEPOGLAVA</t>
  </si>
  <si>
    <t>HR7010010051722912007</t>
  </si>
  <si>
    <t>232.</t>
  </si>
  <si>
    <t>LEVANJSKA VAROŠ</t>
  </si>
  <si>
    <t>HR6010010051723012000</t>
  </si>
  <si>
    <t>233.</t>
  </si>
  <si>
    <t>LIPIK</t>
  </si>
  <si>
    <t>HR7110010051723112003</t>
  </si>
  <si>
    <t>234.</t>
  </si>
  <si>
    <t>LIPOVLJANI</t>
  </si>
  <si>
    <t>HR9310010051723212002</t>
  </si>
  <si>
    <t>235.</t>
  </si>
  <si>
    <t>LIŠANE OSTROVIČKE</t>
  </si>
  <si>
    <t>HR2910010051723412004</t>
  </si>
  <si>
    <t>236.</t>
  </si>
  <si>
    <t>LIŽNJAN - LISIGNANO</t>
  </si>
  <si>
    <t>HR9410010051723512005</t>
  </si>
  <si>
    <t>237.</t>
  </si>
  <si>
    <t>LOBOR</t>
  </si>
  <si>
    <t>HR0310010051723612001</t>
  </si>
  <si>
    <t>238.</t>
  </si>
  <si>
    <t>LOKVE</t>
  </si>
  <si>
    <t>HR3010010051723712007</t>
  </si>
  <si>
    <t>239.</t>
  </si>
  <si>
    <t>LOKVIČIĆI</t>
  </si>
  <si>
    <t>HR6410010051758712002</t>
  </si>
  <si>
    <t>240.</t>
  </si>
  <si>
    <t>LOPAR</t>
  </si>
  <si>
    <t>HR3010010051762412000</t>
  </si>
  <si>
    <t>241.</t>
  </si>
  <si>
    <t>LOVAS</t>
  </si>
  <si>
    <t>HR6310010051723912009</t>
  </si>
  <si>
    <t>242.</t>
  </si>
  <si>
    <t>LOVINAC</t>
  </si>
  <si>
    <t>HR4210010051724012006</t>
  </si>
  <si>
    <t>243.</t>
  </si>
  <si>
    <t>LOVRAN</t>
  </si>
  <si>
    <t>HR5910010051724212005</t>
  </si>
  <si>
    <t>244.</t>
  </si>
  <si>
    <t>LOVREĆ</t>
  </si>
  <si>
    <t>HR6510010051724312001</t>
  </si>
  <si>
    <t>245.</t>
  </si>
  <si>
    <t>LUDBREG</t>
  </si>
  <si>
    <t>HR9210010051724412007</t>
  </si>
  <si>
    <t>246.</t>
  </si>
  <si>
    <t>LUKA</t>
  </si>
  <si>
    <t>HR1110010051754812004</t>
  </si>
  <si>
    <t>247.</t>
  </si>
  <si>
    <t>LUKAČ</t>
  </si>
  <si>
    <t>HR6010010051724512008</t>
  </si>
  <si>
    <t>248.</t>
  </si>
  <si>
    <t>LUMBARDA</t>
  </si>
  <si>
    <t>HR9610010051760012002</t>
  </si>
  <si>
    <t>249.</t>
  </si>
  <si>
    <t>LUPOGLAV</t>
  </si>
  <si>
    <t>HR2810010051724612009</t>
  </si>
  <si>
    <t>250.</t>
  </si>
  <si>
    <t>LJUBEŠĆICA</t>
  </si>
  <si>
    <t>HR7210010051724712000</t>
  </si>
  <si>
    <t>251.</t>
  </si>
  <si>
    <t>MAČE</t>
  </si>
  <si>
    <t>HR8310010051724812003</t>
  </si>
  <si>
    <t>252.</t>
  </si>
  <si>
    <t>MAGADENOVAC</t>
  </si>
  <si>
    <t>HR8210010051757812003</t>
  </si>
  <si>
    <t>253.</t>
  </si>
  <si>
    <t>MAJUR</t>
  </si>
  <si>
    <t>HR1910010051755512006</t>
  </si>
  <si>
    <t>254.</t>
  </si>
  <si>
    <t>MAKARSKA</t>
  </si>
  <si>
    <t>HR0810010051724912002</t>
  </si>
  <si>
    <t>255.</t>
  </si>
  <si>
    <t>MALA SUBOTICA</t>
  </si>
  <si>
    <t>HR1910010051725012005</t>
  </si>
  <si>
    <t>256.</t>
  </si>
  <si>
    <t>MALI BUKOVEC</t>
  </si>
  <si>
    <t>HR2510010051725112001</t>
  </si>
  <si>
    <t>145/23, 153/23</t>
  </si>
  <si>
    <t>257.</t>
  </si>
  <si>
    <t>MALI LOŠINJ</t>
  </si>
  <si>
    <t>HR5210010051725212007</t>
  </si>
  <si>
    <t>258.</t>
  </si>
  <si>
    <t>MALINSKA-DUBAŠNICA</t>
  </si>
  <si>
    <t>HR2010010051725312008</t>
  </si>
  <si>
    <t>259.</t>
  </si>
  <si>
    <t>MARČANA</t>
  </si>
  <si>
    <t>HR8510010051725412009</t>
  </si>
  <si>
    <t>260.</t>
  </si>
  <si>
    <t>MARIJA BISTRICA</t>
  </si>
  <si>
    <t>HR4310010051725612003</t>
  </si>
  <si>
    <t>261.</t>
  </si>
  <si>
    <t>MARIJA GORICA</t>
  </si>
  <si>
    <t>HR0210010051753912006</t>
  </si>
  <si>
    <t>262.</t>
  </si>
  <si>
    <t>MARIJANCI</t>
  </si>
  <si>
    <t>HR6510010051725712002</t>
  </si>
  <si>
    <t>263.</t>
  </si>
  <si>
    <t>MARINA</t>
  </si>
  <si>
    <t>HR4910010051725812006</t>
  </si>
  <si>
    <t>264.</t>
  </si>
  <si>
    <t>MARKUŠICA</t>
  </si>
  <si>
    <t>HR8910010051761012004</t>
  </si>
  <si>
    <t>265.</t>
  </si>
  <si>
    <t>MARTIJANEC</t>
  </si>
  <si>
    <t>HR8410010051708512008</t>
  </si>
  <si>
    <t>266.</t>
  </si>
  <si>
    <t>MARTINSKA VES</t>
  </si>
  <si>
    <t>HR9810010051725912004</t>
  </si>
  <si>
    <t>267.</t>
  </si>
  <si>
    <t>MARUŠEVEC</t>
  </si>
  <si>
    <t>HR1210010051726012007</t>
  </si>
  <si>
    <t>268.</t>
  </si>
  <si>
    <t>MATULJI</t>
  </si>
  <si>
    <t>HR7710010051726112008</t>
  </si>
  <si>
    <t>269.</t>
  </si>
  <si>
    <t>MEDULIN</t>
  </si>
  <si>
    <t>HR8910010051726312000</t>
  </si>
  <si>
    <t>270.</t>
  </si>
  <si>
    <t>METKOVIĆ</t>
  </si>
  <si>
    <t>HR0310010051726412003</t>
  </si>
  <si>
    <t>271.</t>
  </si>
  <si>
    <t>MIHOVLJAN</t>
  </si>
  <si>
    <t>HR2510010051726512002</t>
  </si>
  <si>
    <t>272.</t>
  </si>
  <si>
    <t>MIKLEUŠ</t>
  </si>
  <si>
    <t>HR0910010051726612006</t>
  </si>
  <si>
    <t>273.</t>
  </si>
  <si>
    <t>MILNA</t>
  </si>
  <si>
    <t>HR5810010051726712004</t>
  </si>
  <si>
    <t>274.</t>
  </si>
  <si>
    <t>MLJET</t>
  </si>
  <si>
    <t>HR2610010051726812005</t>
  </si>
  <si>
    <t>275.</t>
  </si>
  <si>
    <t>MOLVE</t>
  </si>
  <si>
    <t>HR0510010051727012009</t>
  </si>
  <si>
    <t>276.</t>
  </si>
  <si>
    <t>MOŠĆENIČKA DRAGA</t>
  </si>
  <si>
    <t>HR8210010051727312002</t>
  </si>
  <si>
    <t>277.</t>
  </si>
  <si>
    <t>MOTOVUN - MONTONA</t>
  </si>
  <si>
    <t>HR6610010051727412006</t>
  </si>
  <si>
    <t>278.</t>
  </si>
  <si>
    <t>MRKOPALJ</t>
  </si>
  <si>
    <t>HR1810010051727512004</t>
  </si>
  <si>
    <t>279.</t>
  </si>
  <si>
    <t>MUĆ</t>
  </si>
  <si>
    <t>HR9610010051708712000</t>
  </si>
  <si>
    <t>280.</t>
  </si>
  <si>
    <t>MURSKO SREDIŠĆE</t>
  </si>
  <si>
    <t>HR8310010051727612005</t>
  </si>
  <si>
    <t>281.</t>
  </si>
  <si>
    <t>MURTER - KORNATI</t>
  </si>
  <si>
    <t>HR8110010051761712003</t>
  </si>
  <si>
    <t>282.</t>
  </si>
  <si>
    <t>NAŠICE</t>
  </si>
  <si>
    <t>HR1910010051727812007</t>
  </si>
  <si>
    <t>283.</t>
  </si>
  <si>
    <t>NEDELIŠĆE</t>
  </si>
  <si>
    <t>HR8410010051727912008</t>
  </si>
  <si>
    <t>284.</t>
  </si>
  <si>
    <t>NEGOSLAVCI</t>
  </si>
  <si>
    <t>HR6310010051761212001</t>
  </si>
  <si>
    <t>285.</t>
  </si>
  <si>
    <t>NEREŽIŠĆA</t>
  </si>
  <si>
    <t>HR2010010051728012003</t>
  </si>
  <si>
    <t>286.</t>
  </si>
  <si>
    <t>NETRETIĆ</t>
  </si>
  <si>
    <t>HR4210010051728112002</t>
  </si>
  <si>
    <t>287.</t>
  </si>
  <si>
    <t>NIJEMCI</t>
  </si>
  <si>
    <t>HR3110010051729512007</t>
  </si>
  <si>
    <t>288.</t>
  </si>
  <si>
    <t>NIN</t>
  </si>
  <si>
    <t>HR2610010051728212006</t>
  </si>
  <si>
    <t>289.</t>
  </si>
  <si>
    <t>NOVA BUKOVICA</t>
  </si>
  <si>
    <t>HR7510010051728312004</t>
  </si>
  <si>
    <t>290.</t>
  </si>
  <si>
    <t>NOVA GRADIŠKA</t>
  </si>
  <si>
    <t>HR4310010051728412005</t>
  </si>
  <si>
    <t>291.</t>
  </si>
  <si>
    <t>NOVA KAPELA</t>
  </si>
  <si>
    <t>HR4910010051728512001</t>
  </si>
  <si>
    <t>292.</t>
  </si>
  <si>
    <t>NOVA RAČA</t>
  </si>
  <si>
    <t>HR4410010051728712008</t>
  </si>
  <si>
    <t>293.</t>
  </si>
  <si>
    <t>NOVALJA</t>
  </si>
  <si>
    <t>HR1210010051728812009</t>
  </si>
  <si>
    <t>294.</t>
  </si>
  <si>
    <t>NOVI GOLUBOVEC</t>
  </si>
  <si>
    <t>HR3510010051755412002</t>
  </si>
  <si>
    <t>295.</t>
  </si>
  <si>
    <t>NOVI MAROF</t>
  </si>
  <si>
    <t>HR5610010051728912000</t>
  </si>
  <si>
    <t>296.</t>
  </si>
  <si>
    <t>NOVI VINODOLSKI</t>
  </si>
  <si>
    <t>HR9410010051729012002</t>
  </si>
  <si>
    <t>297.</t>
  </si>
  <si>
    <t>NOVIGRAD</t>
  </si>
  <si>
    <t>HR9310010051753712003</t>
  </si>
  <si>
    <t>298.</t>
  </si>
  <si>
    <t>NOVIGRAD - CITTANOVA</t>
  </si>
  <si>
    <t>HR7810010051729112006</t>
  </si>
  <si>
    <t>299.</t>
  </si>
  <si>
    <t>NOVIGRAD PODRAVSKI</t>
  </si>
  <si>
    <t>HR3010010051729212004</t>
  </si>
  <si>
    <t>300.</t>
  </si>
  <si>
    <t>NOVO VIRJE</t>
  </si>
  <si>
    <t>HR7010010051756112003</t>
  </si>
  <si>
    <t>301.</t>
  </si>
  <si>
    <t>NOVSKA</t>
  </si>
  <si>
    <t>HR9510010051729312005</t>
  </si>
  <si>
    <t>302.</t>
  </si>
  <si>
    <t>NUŠTAR</t>
  </si>
  <si>
    <t>HR0410010051729412001</t>
  </si>
  <si>
    <t>303.</t>
  </si>
  <si>
    <t>OBROVAC</t>
  </si>
  <si>
    <t>HR9610010051729612008</t>
  </si>
  <si>
    <t>304.</t>
  </si>
  <si>
    <t>OGULIN</t>
  </si>
  <si>
    <t>HR6410010051729712009</t>
  </si>
  <si>
    <t>305.</t>
  </si>
  <si>
    <t>OKRUG</t>
  </si>
  <si>
    <t>HR4810010051758812006</t>
  </si>
  <si>
    <t>306.</t>
  </si>
  <si>
    <t>OKUČANI</t>
  </si>
  <si>
    <t>HR2210010051729912003</t>
  </si>
  <si>
    <t>307.</t>
  </si>
  <si>
    <t>OMIŠ</t>
  </si>
  <si>
    <t>HR7610010051730012008</t>
  </si>
  <si>
    <t>308.</t>
  </si>
  <si>
    <t>OMIŠALJ</t>
  </si>
  <si>
    <t>HR4410010051730112009</t>
  </si>
  <si>
    <t>309.</t>
  </si>
  <si>
    <t>OPATIJA</t>
  </si>
  <si>
    <t>HR8810010051730212000</t>
  </si>
  <si>
    <t>310.</t>
  </si>
  <si>
    <t>OPRISAVCI</t>
  </si>
  <si>
    <t>HR0210010051730312003</t>
  </si>
  <si>
    <t>311.</t>
  </si>
  <si>
    <t>OPRTALJ - PORTOLE</t>
  </si>
  <si>
    <t>HR2410010051730412002</t>
  </si>
  <si>
    <t>312.</t>
  </si>
  <si>
    <t>OPUZEN</t>
  </si>
  <si>
    <t>HR5710010051730612004</t>
  </si>
  <si>
    <t>313.</t>
  </si>
  <si>
    <t>ORAHOVICA</t>
  </si>
  <si>
    <t>HR2510010051730712005</t>
  </si>
  <si>
    <t>314.</t>
  </si>
  <si>
    <t>OREBIĆ</t>
  </si>
  <si>
    <t>HR3110010051730812001</t>
  </si>
  <si>
    <t>315.</t>
  </si>
  <si>
    <t>OREHOVICA</t>
  </si>
  <si>
    <t>HR3310010051760512007</t>
  </si>
  <si>
    <t>316.</t>
  </si>
  <si>
    <t>ORIOVAC</t>
  </si>
  <si>
    <t>HR5810010051730912007</t>
  </si>
  <si>
    <t>317.</t>
  </si>
  <si>
    <t>ORLE</t>
  </si>
  <si>
    <t>HR3010010051754212008</t>
  </si>
  <si>
    <t>318.</t>
  </si>
  <si>
    <t>OROSLAVJE*</t>
  </si>
  <si>
    <t>HR5910010051731112003</t>
  </si>
  <si>
    <t>319.</t>
  </si>
  <si>
    <t>OSIJEK</t>
  </si>
  <si>
    <t>HR8110010051731212002</t>
  </si>
  <si>
    <t>320.</t>
  </si>
  <si>
    <t>OTOČAC</t>
  </si>
  <si>
    <t>HR6510010051731312006</t>
  </si>
  <si>
    <t>321.</t>
  </si>
  <si>
    <t>OTOK</t>
  </si>
  <si>
    <t>HR1710010051731412004</t>
  </si>
  <si>
    <t>322.</t>
  </si>
  <si>
    <t>HR3810010051753512009</t>
  </si>
  <si>
    <t>323.</t>
  </si>
  <si>
    <t>OZALJ</t>
  </si>
  <si>
    <t>HR8210010051731512005</t>
  </si>
  <si>
    <t>324.</t>
  </si>
  <si>
    <t>PAG</t>
  </si>
  <si>
    <t>HR8810010051731612001</t>
  </si>
  <si>
    <t>325.</t>
  </si>
  <si>
    <t>PAKOŠTANE</t>
  </si>
  <si>
    <t>HR1810010051731712007</t>
  </si>
  <si>
    <t>326.</t>
  </si>
  <si>
    <t>PAKRAC</t>
  </si>
  <si>
    <t>HR8310010051731812008</t>
  </si>
  <si>
    <t>327.</t>
  </si>
  <si>
    <t>PAŠMAN</t>
  </si>
  <si>
    <t>HR3010010051732012006</t>
  </si>
  <si>
    <t>328.</t>
  </si>
  <si>
    <t>PAZIN</t>
  </si>
  <si>
    <t>HR7910010051732112004</t>
  </si>
  <si>
    <t>329.</t>
  </si>
  <si>
    <t>PERUŠIĆ</t>
  </si>
  <si>
    <t>HR5310010051732312001</t>
  </si>
  <si>
    <t>330.</t>
  </si>
  <si>
    <t>PETERANEC</t>
  </si>
  <si>
    <t>HR8010010051732412007</t>
  </si>
  <si>
    <t>331.</t>
  </si>
  <si>
    <t>PETLOVAC</t>
  </si>
  <si>
    <t>HR4810010051732512008</t>
  </si>
  <si>
    <t>332.</t>
  </si>
  <si>
    <t>PETRIJANEC</t>
  </si>
  <si>
    <t>HR1610010051732612009</t>
  </si>
  <si>
    <t>333.</t>
  </si>
  <si>
    <t>PETRIJEVCI</t>
  </si>
  <si>
    <t>HR6010010051732712000</t>
  </si>
  <si>
    <t>334.</t>
  </si>
  <si>
    <t>PETRINJA</t>
  </si>
  <si>
    <t>HR7110010051732812003</t>
  </si>
  <si>
    <t>155/23</t>
  </si>
  <si>
    <t>335.</t>
  </si>
  <si>
    <t>PETROVSKO</t>
  </si>
  <si>
    <t>HR9310010051732912002</t>
  </si>
  <si>
    <t>336.</t>
  </si>
  <si>
    <t>PIĆAN</t>
  </si>
  <si>
    <t>HR0710010051733012005</t>
  </si>
  <si>
    <t>337.</t>
  </si>
  <si>
    <t>PIROVAC</t>
  </si>
  <si>
    <t>HR2410010051758112001</t>
  </si>
  <si>
    <t>338.</t>
  </si>
  <si>
    <t>PISAROVINA</t>
  </si>
  <si>
    <t>HR1310010051733112001</t>
  </si>
  <si>
    <t>339.</t>
  </si>
  <si>
    <t>PITOMAČA</t>
  </si>
  <si>
    <t>HR4010010051733212007</t>
  </si>
  <si>
    <t>131/23</t>
  </si>
  <si>
    <t>340.</t>
  </si>
  <si>
    <t>PLAŠKI</t>
  </si>
  <si>
    <t>HR0810010051733312008</t>
  </si>
  <si>
    <t>341.</t>
  </si>
  <si>
    <t>PLETERNICA</t>
  </si>
  <si>
    <t>HR7310010051733412009</t>
  </si>
  <si>
    <t>342.</t>
  </si>
  <si>
    <t>PLITVIČKA JEZERA</t>
  </si>
  <si>
    <t>HR5010010051745512009</t>
  </si>
  <si>
    <t>343.</t>
  </si>
  <si>
    <t>PLOČE</t>
  </si>
  <si>
    <t>HR2010010051733512000</t>
  </si>
  <si>
    <t>344.</t>
  </si>
  <si>
    <t>PODBABLJE</t>
  </si>
  <si>
    <t>HR5310010051733712002</t>
  </si>
  <si>
    <t>345.</t>
  </si>
  <si>
    <t>PODCRKAVLJE</t>
  </si>
  <si>
    <t>HR3710010051733812006</t>
  </si>
  <si>
    <t>346.</t>
  </si>
  <si>
    <t>PODGORA</t>
  </si>
  <si>
    <t>HR8610010051733912004</t>
  </si>
  <si>
    <t>347.</t>
  </si>
  <si>
    <t>PODGORAČ</t>
  </si>
  <si>
    <t>HR9710010051734012007</t>
  </si>
  <si>
    <t>348.</t>
  </si>
  <si>
    <t>PODRAVSKA MOSLAVINA</t>
  </si>
  <si>
    <t>HR4910010051727112000</t>
  </si>
  <si>
    <t>349.</t>
  </si>
  <si>
    <t>PODRAVSKE SESVETE</t>
  </si>
  <si>
    <t>HR7010010051761612000</t>
  </si>
  <si>
    <t>350.</t>
  </si>
  <si>
    <t>PODSTRANA</t>
  </si>
  <si>
    <t>HR6510010051734112008</t>
  </si>
  <si>
    <t>351.</t>
  </si>
  <si>
    <t>PODTUREN</t>
  </si>
  <si>
    <t>HR3310010051734212009</t>
  </si>
  <si>
    <t>352.</t>
  </si>
  <si>
    <t>POJEZERJE</t>
  </si>
  <si>
    <t>HR7710010051734312000</t>
  </si>
  <si>
    <t>353.</t>
  </si>
  <si>
    <t>POKUPSKO</t>
  </si>
  <si>
    <t>HR4210010051754412000</t>
  </si>
  <si>
    <t>354.</t>
  </si>
  <si>
    <t>POLAČA</t>
  </si>
  <si>
    <t>HR8810010051734412003</t>
  </si>
  <si>
    <t>355.</t>
  </si>
  <si>
    <t>POLIČNIK</t>
  </si>
  <si>
    <t>HR1310010051734512002</t>
  </si>
  <si>
    <t>356.</t>
  </si>
  <si>
    <t>POPOVAC</t>
  </si>
  <si>
    <t>HR9410010051734612006</t>
  </si>
  <si>
    <t>357.</t>
  </si>
  <si>
    <t>POPOVAČA</t>
  </si>
  <si>
    <t>HR4610010051734712004</t>
  </si>
  <si>
    <t>358.</t>
  </si>
  <si>
    <t>POREČ - PARENZO</t>
  </si>
  <si>
    <t>HR1410010051734812005</t>
  </si>
  <si>
    <t>359.</t>
  </si>
  <si>
    <t>POSEDARJE</t>
  </si>
  <si>
    <t>HR2010010051734912001</t>
  </si>
  <si>
    <t>360.</t>
  </si>
  <si>
    <t>POSTIRA</t>
  </si>
  <si>
    <t>HR9010010051735012009</t>
  </si>
  <si>
    <t>361.</t>
  </si>
  <si>
    <t>POVLJANA</t>
  </si>
  <si>
    <t>HR6410010051757312001</t>
  </si>
  <si>
    <t>362.</t>
  </si>
  <si>
    <t>POŽEGA</t>
  </si>
  <si>
    <t>HR3710010051735112000</t>
  </si>
  <si>
    <t>363.</t>
  </si>
  <si>
    <t>PREGRADA</t>
  </si>
  <si>
    <t>HR4810010051735212003</t>
  </si>
  <si>
    <t>364.</t>
  </si>
  <si>
    <t>PREKO</t>
  </si>
  <si>
    <t>HR5410010051735412006</t>
  </si>
  <si>
    <t>365.</t>
  </si>
  <si>
    <t>PRELOG</t>
  </si>
  <si>
    <t>HR0610010051735512004</t>
  </si>
  <si>
    <t>366.</t>
  </si>
  <si>
    <t>PRESEKA</t>
  </si>
  <si>
    <t>HR7110010051735612005</t>
  </si>
  <si>
    <t>367.</t>
  </si>
  <si>
    <t>PRGOMET</t>
  </si>
  <si>
    <t>HR9710010051758912004</t>
  </si>
  <si>
    <t>368.</t>
  </si>
  <si>
    <t>PRIBISLAVEC</t>
  </si>
  <si>
    <t>HR2310010051762012001</t>
  </si>
  <si>
    <t>369.</t>
  </si>
  <si>
    <t>PRIMORSKI DOLAC</t>
  </si>
  <si>
    <t>HR1110010051759012007</t>
  </si>
  <si>
    <t>370.</t>
  </si>
  <si>
    <t>PRIMOŠTEN</t>
  </si>
  <si>
    <t>HR7710010051735712001</t>
  </si>
  <si>
    <t>371.</t>
  </si>
  <si>
    <t>PRIVLAKA</t>
  </si>
  <si>
    <t>HR1910010051758312008</t>
  </si>
  <si>
    <t>372.</t>
  </si>
  <si>
    <t>HR9110010051757412007</t>
  </si>
  <si>
    <t>373.</t>
  </si>
  <si>
    <t>PROLOŽAC</t>
  </si>
  <si>
    <t>HR1010010051708812003</t>
  </si>
  <si>
    <t>374.</t>
  </si>
  <si>
    <t>PROMINA</t>
  </si>
  <si>
    <t>HR1110010051729812000</t>
  </si>
  <si>
    <t>375.</t>
  </si>
  <si>
    <t>PUČIŠĆA</t>
  </si>
  <si>
    <t>HR0710010051735812007</t>
  </si>
  <si>
    <t>376.</t>
  </si>
  <si>
    <t>PULA - POLA</t>
  </si>
  <si>
    <t>HR7210010051735912008</t>
  </si>
  <si>
    <t>377.</t>
  </si>
  <si>
    <t>PUNAT</t>
  </si>
  <si>
    <t>HR0810010051736012003</t>
  </si>
  <si>
    <t>378.</t>
  </si>
  <si>
    <t>PUNITOVCI</t>
  </si>
  <si>
    <t>HR3010010051736112002</t>
  </si>
  <si>
    <t>379.</t>
  </si>
  <si>
    <t>PUŠĆA</t>
  </si>
  <si>
    <t>HR1410010051736212006</t>
  </si>
  <si>
    <t>380.</t>
  </si>
  <si>
    <t>RAB</t>
  </si>
  <si>
    <t>HR6310010051736312004</t>
  </si>
  <si>
    <t>381.</t>
  </si>
  <si>
    <t>RADOBOJ</t>
  </si>
  <si>
    <t>HR3110010051736412005</t>
  </si>
  <si>
    <t>382.</t>
  </si>
  <si>
    <t>RAKOVEC</t>
  </si>
  <si>
    <t>HR8210010051753612000</t>
  </si>
  <si>
    <t>383.</t>
  </si>
  <si>
    <t>RAKOVICA</t>
  </si>
  <si>
    <t>HR3710010051736512001</t>
  </si>
  <si>
    <t>384.</t>
  </si>
  <si>
    <t>RASINJA</t>
  </si>
  <si>
    <t>HR6410010051736612007</t>
  </si>
  <si>
    <t>385.</t>
  </si>
  <si>
    <t>RAŠA</t>
  </si>
  <si>
    <t>HR9710010051736812009</t>
  </si>
  <si>
    <t>386.</t>
  </si>
  <si>
    <t>RAVNA GORA</t>
  </si>
  <si>
    <t>HR4410010051736912000</t>
  </si>
  <si>
    <t>387.</t>
  </si>
  <si>
    <t>RAŽANAC</t>
  </si>
  <si>
    <t>HR6610010051737112006</t>
  </si>
  <si>
    <t>388.</t>
  </si>
  <si>
    <t>REŠETARI</t>
  </si>
  <si>
    <t>HR1810010051737212004</t>
  </si>
  <si>
    <t>389.</t>
  </si>
  <si>
    <t>RIBNIK</t>
  </si>
  <si>
    <t>HR6810010051755612004</t>
  </si>
  <si>
    <t>390.</t>
  </si>
  <si>
    <t>RIJEKA</t>
  </si>
  <si>
    <t>HR8310010051737312005</t>
  </si>
  <si>
    <t>391.</t>
  </si>
  <si>
    <t>ROGOZNICA</t>
  </si>
  <si>
    <t>HR5110010051758212007</t>
  </si>
  <si>
    <t>392.</t>
  </si>
  <si>
    <t>ROVINJ - ROVIGNO</t>
  </si>
  <si>
    <t>HR8910010051737412001</t>
  </si>
  <si>
    <t>393.</t>
  </si>
  <si>
    <t>ROVIŠĆE</t>
  </si>
  <si>
    <t>HR1910010051737512007</t>
  </si>
  <si>
    <t>394.</t>
  </si>
  <si>
    <t>RUGVICA</t>
  </si>
  <si>
    <t>HR8410010051737612008</t>
  </si>
  <si>
    <t>395.</t>
  </si>
  <si>
    <t>RUNOVIĆI</t>
  </si>
  <si>
    <t>HR7610010051759112008</t>
  </si>
  <si>
    <t>396.</t>
  </si>
  <si>
    <t>RUŽIĆ</t>
  </si>
  <si>
    <t>HR5210010051737712009</t>
  </si>
  <si>
    <t>397.</t>
  </si>
  <si>
    <t>SABORSKO</t>
  </si>
  <si>
    <t>HR9610010051737812000</t>
  </si>
  <si>
    <t>398.</t>
  </si>
  <si>
    <t>SALI</t>
  </si>
  <si>
    <t>HR1010010051737912003</t>
  </si>
  <si>
    <t>399.</t>
  </si>
  <si>
    <t>SAMOBOR</t>
  </si>
  <si>
    <t>HR7510010051738012004</t>
  </si>
  <si>
    <t>400.</t>
  </si>
  <si>
    <t>SATNICA ĐAKOVAČKA</t>
  </si>
  <si>
    <t>HR4310010051738112005</t>
  </si>
  <si>
    <t>401.</t>
  </si>
  <si>
    <t>SEGET</t>
  </si>
  <si>
    <t>HR4910010051738212001</t>
  </si>
  <si>
    <t>402.</t>
  </si>
  <si>
    <t>SELCA</t>
  </si>
  <si>
    <t>HR7610010051738312007</t>
  </si>
  <si>
    <t>403.</t>
  </si>
  <si>
    <t>SELNICA</t>
  </si>
  <si>
    <t>HR1210010051738512009</t>
  </si>
  <si>
    <t>404.</t>
  </si>
  <si>
    <t>SEMELJCI</t>
  </si>
  <si>
    <t>HR5610010051738612000</t>
  </si>
  <si>
    <t>405.</t>
  </si>
  <si>
    <t>SENJ</t>
  </si>
  <si>
    <t>HR6710010051738712003</t>
  </si>
  <si>
    <t>406.</t>
  </si>
  <si>
    <t>SEVERIN</t>
  </si>
  <si>
    <t>HR9210010051756212002</t>
  </si>
  <si>
    <t>407.</t>
  </si>
  <si>
    <t>SIBINJ</t>
  </si>
  <si>
    <t>HR8910010051738812002</t>
  </si>
  <si>
    <t>408.</t>
  </si>
  <si>
    <t>SIKIREVCI</t>
  </si>
  <si>
    <t>HR4110010051757012006</t>
  </si>
  <si>
    <t>409.</t>
  </si>
  <si>
    <t>SINJ</t>
  </si>
  <si>
    <t>HR7310010051738912006</t>
  </si>
  <si>
    <t>410.</t>
  </si>
  <si>
    <t>SIRAČ</t>
  </si>
  <si>
    <t>HR0910010051739012001</t>
  </si>
  <si>
    <t>411.</t>
  </si>
  <si>
    <t>SISAK</t>
  </si>
  <si>
    <t>HR3610010051739112007</t>
  </si>
  <si>
    <t>412.</t>
  </si>
  <si>
    <t>SKRAD</t>
  </si>
  <si>
    <t>HR6910010051739312009</t>
  </si>
  <si>
    <t>413.</t>
  </si>
  <si>
    <t>SKRADIN</t>
  </si>
  <si>
    <t>HR1610010051739412000</t>
  </si>
  <si>
    <t>414.</t>
  </si>
  <si>
    <t>SLATINA</t>
  </si>
  <si>
    <t>HR2710010051739512003</t>
  </si>
  <si>
    <t>415.</t>
  </si>
  <si>
    <t>SLAVONSKI BROD</t>
  </si>
  <si>
    <t>HR4910010051739612002</t>
  </si>
  <si>
    <t>416.</t>
  </si>
  <si>
    <t>SLAVONSKI ŠAMAC</t>
  </si>
  <si>
    <t>HR3310010051739712006</t>
  </si>
  <si>
    <t>417.</t>
  </si>
  <si>
    <t>SLIVNO</t>
  </si>
  <si>
    <t>HR5010010051739912005</t>
  </si>
  <si>
    <t>418.</t>
  </si>
  <si>
    <t>SLUNJ</t>
  </si>
  <si>
    <t>HR4510010051740012005</t>
  </si>
  <si>
    <t>419.</t>
  </si>
  <si>
    <t>SMOKVICA</t>
  </si>
  <si>
    <t>HR7810010051740212007</t>
  </si>
  <si>
    <t>420.</t>
  </si>
  <si>
    <t>SOKOLOVAC</t>
  </si>
  <si>
    <t>HR5810010051740512000</t>
  </si>
  <si>
    <t>421.</t>
  </si>
  <si>
    <t>SOLIN</t>
  </si>
  <si>
    <t>HR6910010051740612003</t>
  </si>
  <si>
    <t>422.</t>
  </si>
  <si>
    <t>SOPJE</t>
  </si>
  <si>
    <t>HR9110010051740712002</t>
  </si>
  <si>
    <t>423.</t>
  </si>
  <si>
    <t>SPLIT</t>
  </si>
  <si>
    <t>HR2710010051740912004</t>
  </si>
  <si>
    <t>424.</t>
  </si>
  <si>
    <t>SRAČINEC</t>
  </si>
  <si>
    <t>HR3810010051741012007</t>
  </si>
  <si>
    <t>425.</t>
  </si>
  <si>
    <t>STANKOVCI</t>
  </si>
  <si>
    <t>HR0610010051741112008</t>
  </si>
  <si>
    <t>426.</t>
  </si>
  <si>
    <t>STARA GRADIŠKA</t>
  </si>
  <si>
    <t>HR7110010051741212009</t>
  </si>
  <si>
    <t>427.</t>
  </si>
  <si>
    <t>STARI GRAD</t>
  </si>
  <si>
    <t>HR1810010051741312000</t>
  </si>
  <si>
    <t>428.</t>
  </si>
  <si>
    <t>STARI JANKOVCI</t>
  </si>
  <si>
    <t>HR2910010051741412003</t>
  </si>
  <si>
    <t>429.</t>
  </si>
  <si>
    <t>STARI MIKANOVCI</t>
  </si>
  <si>
    <t>HR5110010051741512002</t>
  </si>
  <si>
    <t>430.</t>
  </si>
  <si>
    <t>STARIGRAD</t>
  </si>
  <si>
    <t>HR3510010051741612006</t>
  </si>
  <si>
    <t>431.</t>
  </si>
  <si>
    <t>STARO PETROVO SELO</t>
  </si>
  <si>
    <t>HR5210010051741812005</t>
  </si>
  <si>
    <t>432.</t>
  </si>
  <si>
    <t>STON</t>
  </si>
  <si>
    <t>HR5810010051741912001</t>
  </si>
  <si>
    <t>433.</t>
  </si>
  <si>
    <t>STRAHONINEC</t>
  </si>
  <si>
    <t>HR9810010051760612008</t>
  </si>
  <si>
    <t>434.</t>
  </si>
  <si>
    <t>STRIZIVOJNA</t>
  </si>
  <si>
    <t>HR7510010051742112000</t>
  </si>
  <si>
    <t>435.</t>
  </si>
  <si>
    <t>STUBIČKE TOPLICE</t>
  </si>
  <si>
    <t>HR8610010051742212003</t>
  </si>
  <si>
    <t>436.</t>
  </si>
  <si>
    <t>STUPNIK</t>
  </si>
  <si>
    <t>HR5510010051755112009</t>
  </si>
  <si>
    <t>437.</t>
  </si>
  <si>
    <t>SUĆURAJ</t>
  </si>
  <si>
    <t>HR1110010051742312002</t>
  </si>
  <si>
    <t>438.</t>
  </si>
  <si>
    <t>SUHOPOLJE</t>
  </si>
  <si>
    <t>HR9210010051742412006</t>
  </si>
  <si>
    <t>439.</t>
  </si>
  <si>
    <t>SUKOŠAN</t>
  </si>
  <si>
    <t>HR4410010051742512004</t>
  </si>
  <si>
    <t>440.</t>
  </si>
  <si>
    <t>SUNJA</t>
  </si>
  <si>
    <t>HR1210010051742612005</t>
  </si>
  <si>
    <t>441.</t>
  </si>
  <si>
    <t>SUPETAR</t>
  </si>
  <si>
    <t>HR1810010051742712001</t>
  </si>
  <si>
    <t>442.</t>
  </si>
  <si>
    <t>SUTIVAN</t>
  </si>
  <si>
    <t>HR4410010051759212009</t>
  </si>
  <si>
    <t>443.</t>
  </si>
  <si>
    <t>SVETA MARIJA</t>
  </si>
  <si>
    <t>HR6610010051760712009</t>
  </si>
  <si>
    <t>444.</t>
  </si>
  <si>
    <t>SVETA NEDELJA</t>
  </si>
  <si>
    <t>HR5210010051743212006</t>
  </si>
  <si>
    <t>445.</t>
  </si>
  <si>
    <t>HR0510010051743612007</t>
  </si>
  <si>
    <t>446.</t>
  </si>
  <si>
    <t>SVETI ĐURĐ</t>
  </si>
  <si>
    <t>HR7010010051743712008</t>
  </si>
  <si>
    <t>447.</t>
  </si>
  <si>
    <t>SVETI FILIP I JAKOV</t>
  </si>
  <si>
    <t>HR4510010051742812007</t>
  </si>
  <si>
    <t>448.</t>
  </si>
  <si>
    <t>SVETI ILIJA</t>
  </si>
  <si>
    <t>HR3810010051743812009</t>
  </si>
  <si>
    <t>449.</t>
  </si>
  <si>
    <t>SVETI IVAN ZELINA</t>
  </si>
  <si>
    <t>HR1310010051742912008</t>
  </si>
  <si>
    <t>450.</t>
  </si>
  <si>
    <t>SVETI IVAN ŽABNO</t>
  </si>
  <si>
    <t>HR8210010051743912000</t>
  </si>
  <si>
    <t>451.</t>
  </si>
  <si>
    <t>SVETI JURAJ NA BREGU</t>
  </si>
  <si>
    <t>HR2310010051744012002</t>
  </si>
  <si>
    <t>452.</t>
  </si>
  <si>
    <t>SVETI KRIŽ ZAČRETJE</t>
  </si>
  <si>
    <t>HR4610010051743012003</t>
  </si>
  <si>
    <t>453.</t>
  </si>
  <si>
    <t>SVETI LOVREČ</t>
  </si>
  <si>
    <t>HR6810010051743112002</t>
  </si>
  <si>
    <t>454.</t>
  </si>
  <si>
    <t>SVETI MARTIN NA MURI</t>
  </si>
  <si>
    <t>HR0710010051744112006</t>
  </si>
  <si>
    <t>455.</t>
  </si>
  <si>
    <t>SVETI PETAR OREHOVEC</t>
  </si>
  <si>
    <t>HR5610010051744212004</t>
  </si>
  <si>
    <t>456.</t>
  </si>
  <si>
    <t>SVETI PETAR U ŠUMI</t>
  </si>
  <si>
    <t>HR0410010051743312004</t>
  </si>
  <si>
    <t>457.</t>
  </si>
  <si>
    <t>SVETVINČENAT</t>
  </si>
  <si>
    <t>HR7510010051743512001</t>
  </si>
  <si>
    <t>458.</t>
  </si>
  <si>
    <t>ŠANDROVAC</t>
  </si>
  <si>
    <t>HR2810010051756412004</t>
  </si>
  <si>
    <t>459.</t>
  </si>
  <si>
    <t>ŠENKOVEC</t>
  </si>
  <si>
    <t>HR1310010051760812000</t>
  </si>
  <si>
    <t>460.</t>
  </si>
  <si>
    <t>ŠESTANOVAC</t>
  </si>
  <si>
    <t>HR2410010051744312005</t>
  </si>
  <si>
    <t>461.</t>
  </si>
  <si>
    <t>ŠIBENIK</t>
  </si>
  <si>
    <t>HR3010010051744412001</t>
  </si>
  <si>
    <t>462.</t>
  </si>
  <si>
    <t>ŠKABRNJA</t>
  </si>
  <si>
    <t>HR5710010051744512007</t>
  </si>
  <si>
    <t>463.</t>
  </si>
  <si>
    <t>ŠODOLOVCI</t>
  </si>
  <si>
    <t>HR5810010051761412008</t>
  </si>
  <si>
    <t>464.</t>
  </si>
  <si>
    <t>ŠOLTA</t>
  </si>
  <si>
    <t>HR9010010051744712009</t>
  </si>
  <si>
    <t>465.</t>
  </si>
  <si>
    <t>ŠPIŠIĆ BUKOVICA</t>
  </si>
  <si>
    <t>HR4810010051744912003</t>
  </si>
  <si>
    <t>466.</t>
  </si>
  <si>
    <t>ŠTEFANJE</t>
  </si>
  <si>
    <t>HR1610010051745012004</t>
  </si>
  <si>
    <t>467.</t>
  </si>
  <si>
    <t>ŠTITAR</t>
  </si>
  <si>
    <t>HR9610010051762812004</t>
  </si>
  <si>
    <t>468.</t>
  </si>
  <si>
    <t>ŠTRIGOVA</t>
  </si>
  <si>
    <t>HR8710010051745212001</t>
  </si>
  <si>
    <t>469.</t>
  </si>
  <si>
    <t>TAR-VABRIGA - TORRE-ABREGA</t>
  </si>
  <si>
    <t>HR4310010051763112009</t>
  </si>
  <si>
    <t>470.</t>
  </si>
  <si>
    <t>TINJAN</t>
  </si>
  <si>
    <t>HR1710010051745312007</t>
  </si>
  <si>
    <t>471.</t>
  </si>
  <si>
    <t>TISNO</t>
  </si>
  <si>
    <t>HR8210010051745412008</t>
  </si>
  <si>
    <t>472.</t>
  </si>
  <si>
    <t>TKON</t>
  </si>
  <si>
    <t>HR5910010051757512008</t>
  </si>
  <si>
    <t>473.</t>
  </si>
  <si>
    <t>TOMPOJEVCI</t>
  </si>
  <si>
    <t>HR9410010051745612000</t>
  </si>
  <si>
    <t>474.</t>
  </si>
  <si>
    <t>TOPUSKO</t>
  </si>
  <si>
    <t>HR0810010051745712003</t>
  </si>
  <si>
    <t>475.</t>
  </si>
  <si>
    <t>TORDINCI</t>
  </si>
  <si>
    <t>HR3010010051745812002</t>
  </si>
  <si>
    <t>476.</t>
  </si>
  <si>
    <t>TOUNJ</t>
  </si>
  <si>
    <t>HR3610010051755712005</t>
  </si>
  <si>
    <t>477.</t>
  </si>
  <si>
    <t>TOVARNIK</t>
  </si>
  <si>
    <t>HR1410010051745912006</t>
  </si>
  <si>
    <t>478.</t>
  </si>
  <si>
    <t>TRIBUNJ</t>
  </si>
  <si>
    <t>HR6310010051762612002</t>
  </si>
  <si>
    <t>479.</t>
  </si>
  <si>
    <t>TRILJ</t>
  </si>
  <si>
    <t>HR4710010051746012001</t>
  </si>
  <si>
    <t>480.</t>
  </si>
  <si>
    <t>TRNAVA</t>
  </si>
  <si>
    <t>HR7410010051746112007</t>
  </si>
  <si>
    <t>481.</t>
  </si>
  <si>
    <t>TRNOVEC BARTOLOVEČKI</t>
  </si>
  <si>
    <t>HR4210010051746212008</t>
  </si>
  <si>
    <t>482.</t>
  </si>
  <si>
    <t>TROGIR</t>
  </si>
  <si>
    <t>HR1010010051746312009</t>
  </si>
  <si>
    <t>483.</t>
  </si>
  <si>
    <t>TRPANJ</t>
  </si>
  <si>
    <t>HR8010010051760112006</t>
  </si>
  <si>
    <t>484.</t>
  </si>
  <si>
    <t>TRPINJA</t>
  </si>
  <si>
    <t>HR5410010051746412000</t>
  </si>
  <si>
    <t>485.</t>
  </si>
  <si>
    <t>TUČEPI</t>
  </si>
  <si>
    <t>HR8810010051759312000</t>
  </si>
  <si>
    <t>486.</t>
  </si>
  <si>
    <t>TUHELJ</t>
  </si>
  <si>
    <t>HR8710010051746612002</t>
  </si>
  <si>
    <t>487.</t>
  </si>
  <si>
    <t>UDBINA</t>
  </si>
  <si>
    <t>HR7110010051746712006</t>
  </si>
  <si>
    <t>488.</t>
  </si>
  <si>
    <t>UMAG - UMAGO</t>
  </si>
  <si>
    <t>HR2310010051746812004</t>
  </si>
  <si>
    <t>489.</t>
  </si>
  <si>
    <t>UNEŠIĆ</t>
  </si>
  <si>
    <t>HR8810010051746912005</t>
  </si>
  <si>
    <t>490.</t>
  </si>
  <si>
    <t>VALPOVO</t>
  </si>
  <si>
    <t>HR6710010051747112009</t>
  </si>
  <si>
    <t>491.</t>
  </si>
  <si>
    <t>VARAŽDIN</t>
  </si>
  <si>
    <t>HR1410010051747212000</t>
  </si>
  <si>
    <t>147/24</t>
  </si>
  <si>
    <t>492.</t>
  </si>
  <si>
    <t>VARAŽDINSKE TOPLICE</t>
  </si>
  <si>
    <t>HR2510010051747312003</t>
  </si>
  <si>
    <t>493.</t>
  </si>
  <si>
    <t>VELA LUKA</t>
  </si>
  <si>
    <t>HR4710010051747412002</t>
  </si>
  <si>
    <t>494.</t>
  </si>
  <si>
    <t>VELIKA</t>
  </si>
  <si>
    <t>HR3110010051747512006</t>
  </si>
  <si>
    <t>495.</t>
  </si>
  <si>
    <t>VELIKA GORICA</t>
  </si>
  <si>
    <t>HR6210010051754112007</t>
  </si>
  <si>
    <t>496.</t>
  </si>
  <si>
    <t>VELIKA KOPANICA</t>
  </si>
  <si>
    <t>HR8010010051747612004</t>
  </si>
  <si>
    <t>497.</t>
  </si>
  <si>
    <t>VELIKA LUDINA</t>
  </si>
  <si>
    <t>HR4810010051747712005</t>
  </si>
  <si>
    <t>498.</t>
  </si>
  <si>
    <t>VELIKA PISANICA</t>
  </si>
  <si>
    <t>HR5410010051747812001</t>
  </si>
  <si>
    <t>499.</t>
  </si>
  <si>
    <t>VELIKA TRNOVITICA</t>
  </si>
  <si>
    <t>HR9310010051756512005</t>
  </si>
  <si>
    <t>500.</t>
  </si>
  <si>
    <t>VELIKI BUKOVEC</t>
  </si>
  <si>
    <t>HR4210010051755812001</t>
  </si>
  <si>
    <t>501.</t>
  </si>
  <si>
    <t>VELIKI GRĐEVAC</t>
  </si>
  <si>
    <t>HR7110010051748012000</t>
  </si>
  <si>
    <t>502.</t>
  </si>
  <si>
    <t>VELIKO TRGOVIŠĆE</t>
  </si>
  <si>
    <t>HR8210010051748112003</t>
  </si>
  <si>
    <t>503.</t>
  </si>
  <si>
    <t>VELIKO TROJSTVO</t>
  </si>
  <si>
    <t>HR8810010051748312006</t>
  </si>
  <si>
    <t>504.</t>
  </si>
  <si>
    <t>VIDOVEC</t>
  </si>
  <si>
    <t>HR4010010051748412004</t>
  </si>
  <si>
    <t>505.</t>
  </si>
  <si>
    <t>VILJEVO</t>
  </si>
  <si>
    <t>HR0810010051748512005</t>
  </si>
  <si>
    <t>506.</t>
  </si>
  <si>
    <t>VINICA</t>
  </si>
  <si>
    <t>HR1410010051748612001</t>
  </si>
  <si>
    <t>507.</t>
  </si>
  <si>
    <t>VINKOVCI</t>
  </si>
  <si>
    <t>HR4110010051748712007</t>
  </si>
  <si>
    <t>508.</t>
  </si>
  <si>
    <t>VINODOLSKA OPĆINA</t>
  </si>
  <si>
    <t>HR0910010051748812008</t>
  </si>
  <si>
    <t>509.</t>
  </si>
  <si>
    <t>VIR</t>
  </si>
  <si>
    <t>HR7410010051748912009</t>
  </si>
  <si>
    <t>510.</t>
  </si>
  <si>
    <t>VIRJE</t>
  </si>
  <si>
    <t>HR5310010051749012006</t>
  </si>
  <si>
    <t>511.</t>
  </si>
  <si>
    <t>VIROVITICA</t>
  </si>
  <si>
    <t>HR0510010051749112004</t>
  </si>
  <si>
    <t>512.</t>
  </si>
  <si>
    <t>VIS</t>
  </si>
  <si>
    <t>HR7010010051749212005</t>
  </si>
  <si>
    <t>513.</t>
  </si>
  <si>
    <t>VISOKO</t>
  </si>
  <si>
    <t>HR7610010051749312001</t>
  </si>
  <si>
    <t>514.</t>
  </si>
  <si>
    <t>VIŠKOVCI</t>
  </si>
  <si>
    <t>HR0610010051749412007</t>
  </si>
  <si>
    <t>515.</t>
  </si>
  <si>
    <t>VIŠKOVO</t>
  </si>
  <si>
    <t>HR7110010051749512008</t>
  </si>
  <si>
    <t>516.</t>
  </si>
  <si>
    <t>VIŠNJAN - VISIGNANO</t>
  </si>
  <si>
    <t>HR8310010051749712000</t>
  </si>
  <si>
    <t>517.</t>
  </si>
  <si>
    <t>VIŽINADA - VISINADA</t>
  </si>
  <si>
    <t>HR9410010051749812003</t>
  </si>
  <si>
    <t>518.</t>
  </si>
  <si>
    <t>VLADISLAVCI</t>
  </si>
  <si>
    <t>HR0710010051757912002</t>
  </si>
  <si>
    <t>519.</t>
  </si>
  <si>
    <t>VOĆIN</t>
  </si>
  <si>
    <t>HR1910010051749912002</t>
  </si>
  <si>
    <t>520.</t>
  </si>
  <si>
    <t>VODICE</t>
  </si>
  <si>
    <t>HR1910010051750012009</t>
  </si>
  <si>
    <t>521.</t>
  </si>
  <si>
    <t>VODNJAN - DIGNANO</t>
  </si>
  <si>
    <t>HR7410010051750212003</t>
  </si>
  <si>
    <t>522.</t>
  </si>
  <si>
    <t>VOĐINCI</t>
  </si>
  <si>
    <t>HR8410010051758412009</t>
  </si>
  <si>
    <t>523.</t>
  </si>
  <si>
    <t>VOJNIĆ</t>
  </si>
  <si>
    <t>HR9610010051750312002</t>
  </si>
  <si>
    <t>524.</t>
  </si>
  <si>
    <t>VRATIŠINEC</t>
  </si>
  <si>
    <t>HR8010010051750412006</t>
  </si>
  <si>
    <t>525.</t>
  </si>
  <si>
    <t>VRBANJA</t>
  </si>
  <si>
    <t>HR3210010051750512004</t>
  </si>
  <si>
    <t>526.</t>
  </si>
  <si>
    <t>VRBJE</t>
  </si>
  <si>
    <t>HR9710010051750612005</t>
  </si>
  <si>
    <t>527.</t>
  </si>
  <si>
    <t>VRBNIK</t>
  </si>
  <si>
    <t>HR0610010051750712001</t>
  </si>
  <si>
    <t>528.</t>
  </si>
  <si>
    <t>VRBOVEC</t>
  </si>
  <si>
    <t>HR3310010051750812007</t>
  </si>
  <si>
    <t>529.</t>
  </si>
  <si>
    <t>VRBOVSKO</t>
  </si>
  <si>
    <t>HR9810010051750912008</t>
  </si>
  <si>
    <t>530.</t>
  </si>
  <si>
    <t>VRGORAC</t>
  </si>
  <si>
    <t>HR5610010051751112002</t>
  </si>
  <si>
    <t>531.</t>
  </si>
  <si>
    <t>VRHOVINE</t>
  </si>
  <si>
    <t>HR4010010051751212006</t>
  </si>
  <si>
    <t>532.</t>
  </si>
  <si>
    <t>VRLIKA</t>
  </si>
  <si>
    <t>HR8910010051751312004</t>
  </si>
  <si>
    <t>533.</t>
  </si>
  <si>
    <t>VRPOLJE</t>
  </si>
  <si>
    <t>HR5710010051751412005</t>
  </si>
  <si>
    <t>534.</t>
  </si>
  <si>
    <t>VRSAR - ORSERA</t>
  </si>
  <si>
    <t>HR9010010051751612007</t>
  </si>
  <si>
    <t>535.</t>
  </si>
  <si>
    <t>VRSI</t>
  </si>
  <si>
    <t>HR4110010051762512003</t>
  </si>
  <si>
    <t>536.</t>
  </si>
  <si>
    <t>VUKA</t>
  </si>
  <si>
    <t>HR5810010051751712008</t>
  </si>
  <si>
    <t>537.</t>
  </si>
  <si>
    <t>VUKOVAR</t>
  </si>
  <si>
    <t>HR2610010051751812009</t>
  </si>
  <si>
    <t>538.</t>
  </si>
  <si>
    <t>ZABOK</t>
  </si>
  <si>
    <t>HR7010010051751912000</t>
  </si>
  <si>
    <t>539.</t>
  </si>
  <si>
    <t>ZADAR</t>
  </si>
  <si>
    <t>HR1110010051752012002</t>
  </si>
  <si>
    <t>540.</t>
  </si>
  <si>
    <t>ZADVARJE</t>
  </si>
  <si>
    <t>HR2410010051759512002</t>
  </si>
  <si>
    <t>541.</t>
  </si>
  <si>
    <t>ZAGORSKA SELA</t>
  </si>
  <si>
    <t>HR9210010051752112006</t>
  </si>
  <si>
    <t>542.</t>
  </si>
  <si>
    <t>ZAGREB</t>
  </si>
  <si>
    <t>HR1110010051713312009</t>
  </si>
  <si>
    <t>543.</t>
  </si>
  <si>
    <t>ZAGVOZD</t>
  </si>
  <si>
    <t>HR4410010051752212004</t>
  </si>
  <si>
    <t>544.</t>
  </si>
  <si>
    <t>ZAPREŠIĆ</t>
  </si>
  <si>
    <t>HR9510010051754312009</t>
  </si>
  <si>
    <t>545.</t>
  </si>
  <si>
    <t>ZAŽABLJE</t>
  </si>
  <si>
    <t>HR1210010051752312005</t>
  </si>
  <si>
    <t>546.</t>
  </si>
  <si>
    <t>ZDENCI</t>
  </si>
  <si>
    <t>HR1810010051752412001</t>
  </si>
  <si>
    <t>547.</t>
  </si>
  <si>
    <t>ZEMUNIK DONJI</t>
  </si>
  <si>
    <t>HR4510010051752512007</t>
  </si>
  <si>
    <t>548.</t>
  </si>
  <si>
    <t>ZLATAR</t>
  </si>
  <si>
    <t>HR1310010051752612008</t>
  </si>
  <si>
    <t>549.</t>
  </si>
  <si>
    <t>ZLATAR BISTRICA</t>
  </si>
  <si>
    <t>HR7810010051752712009</t>
  </si>
  <si>
    <t>550.</t>
  </si>
  <si>
    <t>ZMIJAVCI</t>
  </si>
  <si>
    <t>HR2510010051752812000</t>
  </si>
  <si>
    <t>551.</t>
  </si>
  <si>
    <t>ZRINSKI TOPOLOVAC</t>
  </si>
  <si>
    <t>HR0210010051756612001</t>
  </si>
  <si>
    <t>552.</t>
  </si>
  <si>
    <t>ŽAKANJE</t>
  </si>
  <si>
    <t>HR0410010051753012004</t>
  </si>
  <si>
    <t>553.</t>
  </si>
  <si>
    <t>ŽMINJ</t>
  </si>
  <si>
    <t>HR6910010051753112005</t>
  </si>
  <si>
    <t>554.</t>
  </si>
  <si>
    <t>ŽUMBERAK</t>
  </si>
  <si>
    <t>HR3510010051754012001</t>
  </si>
  <si>
    <t>555.</t>
  </si>
  <si>
    <t>ŽUPA DUBROVAČKA</t>
  </si>
  <si>
    <t>HR3210010051760212004</t>
  </si>
  <si>
    <t>556.</t>
  </si>
  <si>
    <t>ŽUPANJA</t>
  </si>
  <si>
    <t>HR7010010051753412008</t>
  </si>
  <si>
    <t>*Napomena: Grad Oroslavje je u istom broju NN objavio i  'Odluku o obustavi od primjene općeg akta predstavničkog tijela Grada Oroslavja' kojom stavljaju izvan snage Odlukuo visini poreznih stopa godišnjeg poreza na dohodak na području grada Oroslavja</t>
  </si>
  <si>
    <t>2023.</t>
  </si>
  <si>
    <t>2024.</t>
  </si>
  <si>
    <t>BRUTO iznos</t>
  </si>
  <si>
    <t>osnovica za 1. MO</t>
  </si>
  <si>
    <t>1. MO 15 %</t>
  </si>
  <si>
    <t>15 % od bruto iznosa</t>
  </si>
  <si>
    <t>15 % od osnovice</t>
  </si>
  <si>
    <t>2. MO 5 %</t>
  </si>
  <si>
    <t>5 % od bruto iznosa</t>
  </si>
  <si>
    <t>MIROVINSKO OSIGURANJE ukupno</t>
  </si>
  <si>
    <t>1. MO + 2. MO</t>
  </si>
  <si>
    <t>DOHODAK</t>
  </si>
  <si>
    <t>bruto - ukupna izdvajanja za mirovinsko osiguranje</t>
  </si>
  <si>
    <t>Uzdržavani član</t>
  </si>
  <si>
    <t>Invalidnost manja od 100 %</t>
  </si>
  <si>
    <t>Invalidnost 100 %</t>
  </si>
  <si>
    <t>POMOĆI REDAK</t>
  </si>
  <si>
    <t>POTENCIJALNI OSOBNI ODBITAK</t>
  </si>
  <si>
    <t>dohodak - osobni odbitak</t>
  </si>
  <si>
    <t>ISKORIŠTENI OSOBNI ODBITAK</t>
  </si>
  <si>
    <t>NEISKORIŠTENI OSOBNI ODBITAK</t>
  </si>
  <si>
    <t>POREZNA OSNOVICA</t>
  </si>
  <si>
    <t>GRAD / OPĆINA KOJEM U 2023. PLAĆATE PRIREZ)</t>
  </si>
  <si>
    <t>niža stopa poreza</t>
  </si>
  <si>
    <t>POREZ niža stopa</t>
  </si>
  <si>
    <t>20 % na iznos do 3.981,69 eura porezne osnovice</t>
  </si>
  <si>
    <t>x % na iznos do 4.200 eura porezne osnovice</t>
  </si>
  <si>
    <t>viša stopa poreza</t>
  </si>
  <si>
    <t>POREZ viša stopa</t>
  </si>
  <si>
    <t>30 % na iznos iznad 3.981,69 eura porezne osnovice</t>
  </si>
  <si>
    <t>y % na iznos iznad 4.200 eura porezne osnovice</t>
  </si>
  <si>
    <t>PRIREZ</t>
  </si>
  <si>
    <t>z % od ukupnog poreza</t>
  </si>
  <si>
    <t>NETO PLAĆA</t>
  </si>
  <si>
    <t>dohodak - ukupan porez - prirez</t>
  </si>
  <si>
    <t>DOPRINOSI NA PLAĆU (ZO) 0 %/16,5 %</t>
  </si>
  <si>
    <t>da</t>
  </si>
  <si>
    <t>16,5 % na bruto</t>
  </si>
  <si>
    <t>BRUTO 2 = ukupan trošak poslodavca</t>
  </si>
  <si>
    <t>bruto + doprinosi na plaću</t>
  </si>
  <si>
    <t>NAPOMENA</t>
  </si>
  <si>
    <t>Niža stopa poreza</t>
  </si>
  <si>
    <t>Viša stopa poreza</t>
  </si>
  <si>
    <t>GRAD/OPĆINA</t>
  </si>
  <si>
    <t>GODIŠNJA STOPA ZA 2023. GODINU</t>
  </si>
  <si>
    <t>157/23</t>
  </si>
  <si>
    <t>156/23</t>
  </si>
  <si>
    <t>146/23, 156/23</t>
  </si>
  <si>
    <t>152/23, 114/23</t>
  </si>
  <si>
    <t>153/23, 157/23</t>
  </si>
  <si>
    <t>145/23, 157/23</t>
  </si>
  <si>
    <t>ID</t>
  </si>
  <si>
    <t>Ime grada</t>
  </si>
  <si>
    <t>Broj promjena</t>
  </si>
  <si>
    <t>Podudaranje s pretragom</t>
  </si>
  <si>
    <t>God. stopa za 2023.</t>
  </si>
  <si>
    <t>Najnovija stopa prireza</t>
  </si>
  <si>
    <t>Unesite ime grada:</t>
  </si>
  <si>
    <t>Datum primjene</t>
  </si>
  <si>
    <t>Dijete 1</t>
  </si>
  <si>
    <t>Dijete 2</t>
  </si>
  <si>
    <t>Dijete 3</t>
  </si>
  <si>
    <t>Dijete 4</t>
  </si>
  <si>
    <t>Dijete 5</t>
  </si>
  <si>
    <t>Dijete 6</t>
  </si>
  <si>
    <t>Dijete 7</t>
  </si>
  <si>
    <t>promjena neto plaće (EUR)</t>
  </si>
  <si>
    <t>promjena neto plaće (%)</t>
  </si>
  <si>
    <t>Berek</t>
  </si>
  <si>
    <t>Cetingrad</t>
  </si>
  <si>
    <t>Crnac</t>
  </si>
  <si>
    <t>Čađavica</t>
  </si>
  <si>
    <t>Donja Motičina</t>
  </si>
  <si>
    <t>Drenje</t>
  </si>
  <si>
    <t>Đulovac</t>
  </si>
  <si>
    <t>Glina</t>
  </si>
  <si>
    <t>Gradina</t>
  </si>
  <si>
    <t>Gvozd</t>
  </si>
  <si>
    <t>Jasenovac</t>
  </si>
  <si>
    <t>Lećevica</t>
  </si>
  <si>
    <t>Levanjska Varoš</t>
  </si>
  <si>
    <t>Lovreć</t>
  </si>
  <si>
    <t>Mikleuš</t>
  </si>
  <si>
    <t>Nova Bukovica</t>
  </si>
  <si>
    <t>Nova Rača</t>
  </si>
  <si>
    <t>Plaški</t>
  </si>
  <si>
    <t>Podravska Moslavina</t>
  </si>
  <si>
    <t>Saborsko</t>
  </si>
  <si>
    <t>Severin</t>
  </si>
  <si>
    <t>Sopje</t>
  </si>
  <si>
    <t>Suhopolje</t>
  </si>
  <si>
    <t>Sunja</t>
  </si>
  <si>
    <t>Šodolovci</t>
  </si>
  <si>
    <t>Tompojevci</t>
  </si>
  <si>
    <t>Trnava</t>
  </si>
  <si>
    <t>Trpinja</t>
  </si>
  <si>
    <t>Velika Pisanica</t>
  </si>
  <si>
    <t>Viljevo</t>
  </si>
  <si>
    <t>Voćin</t>
  </si>
  <si>
    <t>Vukovar</t>
  </si>
  <si>
    <t>Zažablje</t>
  </si>
  <si>
    <t>Zrinski Topolovac i Žumberak</t>
  </si>
  <si>
    <t>Uneseno ime grada:</t>
  </si>
  <si>
    <t>Grad sa upola poreza</t>
  </si>
  <si>
    <t>Unesite podatke samo u plave ćelije.</t>
  </si>
  <si>
    <t>GORNJA RIJEK</t>
  </si>
  <si>
    <t>KALKULATOR: KOLIKO ĆE MI PORASTI PLAĆA U 2024.</t>
  </si>
  <si>
    <t>AUTORI: Toni Milun i Leon Vlašić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</si>
</sst>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%"/>
    <numFmt numFmtId="165" formatCode="#,##0.00\ &quot;kn&quot;"/>
    <numFmt numFmtId="166" formatCode="00000"/>
    <numFmt numFmtId="167" formatCode="_-[$€-2]\ * #,##0.00_-;\-[$€-2]\ * #,##0.00_-;_-[$€-2]\ * &quot;-&quot;??_-;_-@_-"/>
    <numFmt numFmtId="168" formatCode="_-* #,##0.00\ &quot;kn&quot;_-;\-* #,##0.00\ &quot;kn&quot;_-;_-* &quot;-&quot;??\ &quot;kn&quot;_-;_-@_-"/>
    <numFmt numFmtId="169" formatCode="0.0"/>
    <numFmt numFmtId="170" formatCode="_(* #,##0.00_);_(* \(#,##0.00\);_(* &quot;-&quot;??_);_(@_)"/>
    <numFmt numFmtId="171" formatCode="_-* #,##0.00\ [$kn-41A]_-;\-* #,##0.00\ [$kn-41A]_-;_-* &quot;-&quot;??\ [$kn-41A]_-;_-@_-"/>
    <numFmt numFmtId="172" formatCode="0.0%"/>
    <numFmt numFmtId="173" formatCode="0.000"/>
    <numFmt numFmtId="174" formatCode="&quot;€&quot;\ #,##0.00"/>
  </numFmts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 CE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6" fillId="0" borderId="0"/>
    <xf numFmtId="0" fontId="16" fillId="0" borderId="0"/>
    <xf numFmtId="0" fontId="19" fillId="0" borderId="0" applyNumberFormat="0" applyFill="0" applyBorder="0" applyAlignment="0" applyProtection="0"/>
    <xf numFmtId="168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22" fillId="0" borderId="0" applyFont="0" applyFill="0" applyBorder="0" applyAlignment="0" applyProtection="0"/>
  </cellStyleXfs>
  <cellXfs count="663">
    <xf numFmtId="0" fontId="0" fillId="0" borderId="0" xfId="0"/>
    <xf numFmtId="0" fontId="5" fillId="3" borderId="0" xfId="3" applyFont="1" applyFill="1"/>
    <xf numFmtId="0" fontId="5" fillId="0" borderId="0" xfId="3" applyFont="1"/>
    <xf numFmtId="0" fontId="6" fillId="0" borderId="0" xfId="3" applyFont="1"/>
    <xf numFmtId="0" fontId="7" fillId="0" borderId="0" xfId="3" applyFont="1"/>
    <xf numFmtId="164" fontId="5" fillId="0" borderId="0" xfId="3" applyNumberFormat="1" applyFont="1"/>
    <xf numFmtId="0" fontId="4" fillId="0" borderId="0" xfId="3"/>
    <xf numFmtId="0" fontId="5" fillId="0" borderId="1" xfId="3" applyFont="1" applyBorder="1"/>
    <xf numFmtId="164" fontId="5" fillId="0" borderId="1" xfId="3" applyNumberFormat="1" applyFont="1" applyBorder="1"/>
    <xf numFmtId="0" fontId="6" fillId="0" borderId="6" xfId="3" applyFont="1" applyBorder="1" applyAlignment="1">
      <alignment horizontal="center" vertical="center" wrapText="1"/>
    </xf>
    <xf numFmtId="0" fontId="4" fillId="0" borderId="0" xfId="3" applyAlignment="1">
      <alignment horizont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/>
    </xf>
    <xf numFmtId="0" fontId="8" fillId="0" borderId="6" xfId="3" applyFont="1" applyBorder="1" applyAlignment="1">
      <alignment horizontal="center" vertical="center" wrapText="1"/>
    </xf>
    <xf numFmtId="1" fontId="8" fillId="0" borderId="6" xfId="3" applyNumberFormat="1" applyFont="1" applyBorder="1" applyAlignment="1">
      <alignment horizontal="center" vertical="center" wrapText="1"/>
    </xf>
    <xf numFmtId="1" fontId="8" fillId="3" borderId="6" xfId="3" applyNumberFormat="1" applyFont="1" applyFill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6" fillId="3" borderId="15" xfId="3" applyFont="1" applyFill="1" applyBorder="1" applyAlignment="1">
      <alignment horizontal="center"/>
    </xf>
    <xf numFmtId="0" fontId="6" fillId="3" borderId="15" xfId="3" applyFont="1" applyFill="1" applyBorder="1"/>
    <xf numFmtId="10" fontId="6" fillId="3" borderId="15" xfId="3" applyNumberFormat="1" applyFont="1" applyFill="1" applyBorder="1" applyAlignment="1">
      <alignment horizontal="right"/>
    </xf>
    <xf numFmtId="14" fontId="6" fillId="3" borderId="15" xfId="3" quotePrefix="1" applyNumberFormat="1" applyFont="1" applyFill="1" applyBorder="1" applyAlignment="1">
      <alignment horizontal="center"/>
    </xf>
    <xf numFmtId="164" fontId="6" fillId="3" borderId="16" xfId="3" applyNumberFormat="1" applyFont="1" applyFill="1" applyBorder="1" applyAlignment="1">
      <alignment horizontal="right"/>
    </xf>
    <xf numFmtId="0" fontId="6" fillId="0" borderId="15" xfId="3" applyFont="1" applyBorder="1" applyAlignment="1">
      <alignment horizontal="center" vertical="center" wrapText="1"/>
    </xf>
    <xf numFmtId="10" fontId="6" fillId="0" borderId="15" xfId="3" applyNumberFormat="1" applyFont="1" applyBorder="1" applyAlignment="1">
      <alignment horizontal="right"/>
    </xf>
    <xf numFmtId="0" fontId="6" fillId="0" borderId="15" xfId="3" applyFont="1" applyBorder="1" applyAlignment="1">
      <alignment horizontal="center"/>
    </xf>
    <xf numFmtId="164" fontId="6" fillId="0" borderId="16" xfId="3" applyNumberFormat="1" applyFont="1" applyBorder="1" applyAlignment="1">
      <alignment horizontal="right" vertical="center" wrapText="1"/>
    </xf>
    <xf numFmtId="0" fontId="5" fillId="0" borderId="5" xfId="3" applyFont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right"/>
    </xf>
    <xf numFmtId="0" fontId="6" fillId="0" borderId="6" xfId="3" applyFont="1" applyBorder="1" applyAlignment="1">
      <alignment horizontal="center"/>
    </xf>
    <xf numFmtId="10" fontId="6" fillId="7" borderId="6" xfId="3" applyNumberFormat="1" applyFont="1" applyFill="1" applyBorder="1" applyAlignment="1">
      <alignment horizontal="right"/>
    </xf>
    <xf numFmtId="0" fontId="6" fillId="7" borderId="6" xfId="3" applyFont="1" applyFill="1" applyBorder="1" applyAlignment="1">
      <alignment horizontal="center"/>
    </xf>
    <xf numFmtId="0" fontId="6" fillId="0" borderId="9" xfId="3" applyFont="1" applyBorder="1" applyAlignment="1">
      <alignment horizontal="center" vertical="center"/>
    </xf>
    <xf numFmtId="0" fontId="5" fillId="3" borderId="5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/>
    </xf>
    <xf numFmtId="0" fontId="6" fillId="3" borderId="6" xfId="3" applyFont="1" applyFill="1" applyBorder="1"/>
    <xf numFmtId="10" fontId="6" fillId="3" borderId="6" xfId="3" applyNumberFormat="1" applyFont="1" applyFill="1" applyBorder="1" applyAlignment="1">
      <alignment horizontal="right"/>
    </xf>
    <xf numFmtId="164" fontId="6" fillId="3" borderId="7" xfId="3" applyNumberFormat="1" applyFont="1" applyFill="1" applyBorder="1" applyAlignment="1">
      <alignment horizontal="right"/>
    </xf>
    <xf numFmtId="0" fontId="5" fillId="0" borderId="6" xfId="3" applyFont="1" applyBorder="1"/>
    <xf numFmtId="164" fontId="6" fillId="0" borderId="7" xfId="3" applyNumberFormat="1" applyFont="1" applyBorder="1" applyAlignment="1">
      <alignment horizontal="right"/>
    </xf>
    <xf numFmtId="0" fontId="5" fillId="3" borderId="6" xfId="3" applyFont="1" applyFill="1" applyBorder="1"/>
    <xf numFmtId="0" fontId="6" fillId="0" borderId="6" xfId="3" applyFont="1" applyBorder="1"/>
    <xf numFmtId="14" fontId="6" fillId="0" borderId="6" xfId="3" quotePrefix="1" applyNumberFormat="1" applyFont="1" applyBorder="1" applyAlignment="1">
      <alignment horizontal="center"/>
    </xf>
    <xf numFmtId="0" fontId="6" fillId="0" borderId="6" xfId="3" applyFont="1" applyBorder="1" applyAlignment="1">
      <alignment horizontal="left"/>
    </xf>
    <xf numFmtId="0" fontId="5" fillId="0" borderId="6" xfId="3" applyFont="1" applyBorder="1" applyAlignment="1">
      <alignment vertical="center" wrapText="1"/>
    </xf>
    <xf numFmtId="164" fontId="6" fillId="0" borderId="7" xfId="3" applyNumberFormat="1" applyFont="1" applyBorder="1" applyAlignment="1">
      <alignment horizontal="right" vertical="center" wrapText="1"/>
    </xf>
    <xf numFmtId="0" fontId="5" fillId="3" borderId="23" xfId="3" applyFont="1" applyFill="1" applyBorder="1" applyAlignment="1">
      <alignment horizontal="center"/>
    </xf>
    <xf numFmtId="0" fontId="6" fillId="3" borderId="24" xfId="3" applyFont="1" applyFill="1" applyBorder="1" applyAlignment="1">
      <alignment horizontal="center"/>
    </xf>
    <xf numFmtId="0" fontId="5" fillId="0" borderId="24" xfId="3" applyFont="1" applyBorder="1"/>
    <xf numFmtId="10" fontId="6" fillId="0" borderId="24" xfId="3" applyNumberFormat="1" applyFont="1" applyBorder="1" applyAlignment="1">
      <alignment horizontal="right"/>
    </xf>
    <xf numFmtId="0" fontId="6" fillId="0" borderId="24" xfId="3" applyFont="1" applyBorder="1" applyAlignment="1">
      <alignment horizontal="center"/>
    </xf>
    <xf numFmtId="14" fontId="6" fillId="0" borderId="24" xfId="3" quotePrefix="1" applyNumberFormat="1" applyFont="1" applyBorder="1" applyAlignment="1">
      <alignment horizontal="center"/>
    </xf>
    <xf numFmtId="164" fontId="6" fillId="0" borderId="25" xfId="3" applyNumberFormat="1" applyFont="1" applyBorder="1" applyAlignment="1">
      <alignment horizontal="right"/>
    </xf>
    <xf numFmtId="0" fontId="6" fillId="3" borderId="6" xfId="3" quotePrefix="1" applyFont="1" applyFill="1" applyBorder="1" applyAlignment="1">
      <alignment horizontal="left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164" fontId="6" fillId="0" borderId="10" xfId="3" applyNumberFormat="1" applyFont="1" applyBorder="1" applyAlignment="1">
      <alignment horizontal="right" vertical="center" wrapText="1"/>
    </xf>
    <xf numFmtId="164" fontId="6" fillId="3" borderId="10" xfId="3" applyNumberFormat="1" applyFont="1" applyFill="1" applyBorder="1" applyAlignment="1">
      <alignment horizontal="right" vertical="center" wrapText="1"/>
    </xf>
    <xf numFmtId="0" fontId="5" fillId="0" borderId="15" xfId="3" applyFont="1" applyBorder="1"/>
    <xf numFmtId="164" fontId="6" fillId="0" borderId="16" xfId="3" applyNumberFormat="1" applyFont="1" applyBorder="1" applyAlignment="1">
      <alignment horizontal="right"/>
    </xf>
    <xf numFmtId="0" fontId="6" fillId="3" borderId="6" xfId="3" quotePrefix="1" applyFont="1" applyFill="1" applyBorder="1" applyAlignment="1">
      <alignment horizontal="center"/>
    </xf>
    <xf numFmtId="14" fontId="6" fillId="0" borderId="6" xfId="3" applyNumberFormat="1" applyFont="1" applyBorder="1" applyAlignment="1">
      <alignment horizontal="center"/>
    </xf>
    <xf numFmtId="0" fontId="5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10" fontId="6" fillId="3" borderId="9" xfId="3" applyNumberFormat="1" applyFont="1" applyFill="1" applyBorder="1" applyAlignment="1">
      <alignment horizontal="right"/>
    </xf>
    <xf numFmtId="16" fontId="6" fillId="3" borderId="9" xfId="3" applyNumberFormat="1" applyFont="1" applyFill="1" applyBorder="1" applyAlignment="1">
      <alignment horizontal="center"/>
    </xf>
    <xf numFmtId="14" fontId="6" fillId="3" borderId="9" xfId="3" quotePrefix="1" applyNumberFormat="1" applyFont="1" applyFill="1" applyBorder="1" applyAlignment="1">
      <alignment horizontal="center"/>
    </xf>
    <xf numFmtId="0" fontId="6" fillId="3" borderId="9" xfId="3" applyFont="1" applyFill="1" applyBorder="1" applyAlignment="1">
      <alignment horizontal="center"/>
    </xf>
    <xf numFmtId="0" fontId="5" fillId="0" borderId="9" xfId="3" applyFont="1" applyBorder="1"/>
    <xf numFmtId="10" fontId="6" fillId="0" borderId="9" xfId="3" applyNumberFormat="1" applyFont="1" applyBorder="1" applyAlignment="1">
      <alignment horizontal="right"/>
    </xf>
    <xf numFmtId="0" fontId="6" fillId="0" borderId="9" xfId="3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0" fontId="6" fillId="0" borderId="15" xfId="3" applyNumberFormat="1" applyFont="1" applyBorder="1"/>
    <xf numFmtId="0" fontId="6" fillId="0" borderId="15" xfId="3" applyFont="1" applyBorder="1" applyAlignment="1">
      <alignment horizontal="left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left" vertical="center" wrapText="1"/>
    </xf>
    <xf numFmtId="164" fontId="6" fillId="3" borderId="7" xfId="3" applyNumberFormat="1" applyFont="1" applyFill="1" applyBorder="1" applyAlignment="1">
      <alignment horizontal="right" vertical="center" wrapText="1"/>
    </xf>
    <xf numFmtId="0" fontId="5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horizontal="left"/>
    </xf>
    <xf numFmtId="0" fontId="6" fillId="0" borderId="6" xfId="3" quotePrefix="1" applyFont="1" applyBorder="1" applyAlignment="1">
      <alignment horizontal="center"/>
    </xf>
    <xf numFmtId="0" fontId="5" fillId="0" borderId="6" xfId="3" applyFont="1" applyBorder="1" applyAlignment="1">
      <alignment horizontal="left" vertical="center" wrapText="1"/>
    </xf>
    <xf numFmtId="10" fontId="6" fillId="0" borderId="6" xfId="3" applyNumberFormat="1" applyFont="1" applyBorder="1" applyAlignment="1">
      <alignment horizontal="right" vertical="center" wrapText="1"/>
    </xf>
    <xf numFmtId="10" fontId="6" fillId="0" borderId="9" xfId="3" applyNumberFormat="1" applyFont="1" applyBorder="1" applyAlignment="1">
      <alignment horizontal="right" vertical="center" wrapText="1"/>
    </xf>
    <xf numFmtId="10" fontId="6" fillId="0" borderId="30" xfId="3" applyNumberFormat="1" applyFont="1" applyBorder="1" applyAlignment="1">
      <alignment horizontal="right"/>
    </xf>
    <xf numFmtId="0" fontId="6" fillId="0" borderId="30" xfId="3" applyFont="1" applyBorder="1" applyAlignment="1">
      <alignment horizontal="center"/>
    </xf>
    <xf numFmtId="10" fontId="6" fillId="0" borderId="9" xfId="3" applyNumberFormat="1" applyFont="1" applyBorder="1"/>
    <xf numFmtId="10" fontId="6" fillId="0" borderId="30" xfId="3" applyNumberFormat="1" applyFont="1" applyBorder="1"/>
    <xf numFmtId="0" fontId="5" fillId="0" borderId="14" xfId="3" applyFont="1" applyBorder="1" applyAlignment="1">
      <alignment horizontal="center"/>
    </xf>
    <xf numFmtId="0" fontId="6" fillId="0" borderId="15" xfId="3" quotePrefix="1" applyFont="1" applyBorder="1" applyAlignment="1">
      <alignment horizontal="center"/>
    </xf>
    <xf numFmtId="0" fontId="5" fillId="3" borderId="8" xfId="3" applyFont="1" applyFill="1" applyBorder="1" applyAlignment="1">
      <alignment horizontal="center" vertical="center"/>
    </xf>
    <xf numFmtId="0" fontId="6" fillId="0" borderId="9" xfId="3" applyFont="1" applyBorder="1"/>
    <xf numFmtId="0" fontId="5" fillId="0" borderId="23" xfId="3" applyFont="1" applyBorder="1" applyAlignment="1">
      <alignment horizontal="center" vertical="center"/>
    </xf>
    <xf numFmtId="0" fontId="6" fillId="0" borderId="15" xfId="3" applyFont="1" applyBorder="1"/>
    <xf numFmtId="0" fontId="5" fillId="0" borderId="5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3" borderId="9" xfId="3" applyFont="1" applyFill="1" applyBorder="1"/>
    <xf numFmtId="164" fontId="6" fillId="3" borderId="10" xfId="3" applyNumberFormat="1" applyFont="1" applyFill="1" applyBorder="1" applyAlignment="1">
      <alignment horizontal="right"/>
    </xf>
    <xf numFmtId="0" fontId="5" fillId="3" borderId="14" xfId="3" applyFont="1" applyFill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right" vertical="center"/>
    </xf>
    <xf numFmtId="14" fontId="6" fillId="0" borderId="9" xfId="3" applyNumberFormat="1" applyFont="1" applyBorder="1" applyAlignment="1">
      <alignment horizontal="center"/>
    </xf>
    <xf numFmtId="0" fontId="6" fillId="0" borderId="24" xfId="3" applyFont="1" applyBorder="1"/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14" fontId="6" fillId="3" borderId="6" xfId="3" applyNumberFormat="1" applyFont="1" applyFill="1" applyBorder="1" applyAlignment="1">
      <alignment horizontal="center"/>
    </xf>
    <xf numFmtId="0" fontId="5" fillId="3" borderId="29" xfId="3" applyFont="1" applyFill="1" applyBorder="1" applyAlignment="1">
      <alignment horizontal="center"/>
    </xf>
    <xf numFmtId="0" fontId="6" fillId="3" borderId="30" xfId="3" applyFont="1" applyFill="1" applyBorder="1" applyAlignment="1">
      <alignment horizontal="center"/>
    </xf>
    <xf numFmtId="0" fontId="6" fillId="3" borderId="30" xfId="3" applyFont="1" applyFill="1" applyBorder="1"/>
    <xf numFmtId="9" fontId="6" fillId="3" borderId="30" xfId="3" applyNumberFormat="1" applyFont="1" applyFill="1" applyBorder="1" applyAlignment="1">
      <alignment horizontal="right"/>
    </xf>
    <xf numFmtId="164" fontId="6" fillId="3" borderId="31" xfId="3" applyNumberFormat="1" applyFont="1" applyFill="1" applyBorder="1" applyAlignment="1">
      <alignment horizontal="right"/>
    </xf>
    <xf numFmtId="0" fontId="4" fillId="0" borderId="32" xfId="3" applyBorder="1"/>
    <xf numFmtId="0" fontId="6" fillId="0" borderId="6" xfId="3" quotePrefix="1" applyFont="1" applyBorder="1" applyAlignment="1">
      <alignment horizontal="center" wrapText="1"/>
    </xf>
    <xf numFmtId="0" fontId="5" fillId="0" borderId="9" xfId="3" applyFont="1" applyBorder="1" applyAlignment="1">
      <alignment vertical="center" wrapText="1"/>
    </xf>
    <xf numFmtId="10" fontId="6" fillId="0" borderId="15" xfId="3" applyNumberFormat="1" applyFont="1" applyBorder="1" applyAlignment="1">
      <alignment horizontal="center" vertical="center" wrapText="1"/>
    </xf>
    <xf numFmtId="0" fontId="6" fillId="0" borderId="9" xfId="3" quotePrefix="1" applyFont="1" applyBorder="1" applyAlignment="1">
      <alignment horizontal="center"/>
    </xf>
    <xf numFmtId="0" fontId="5" fillId="3" borderId="33" xfId="3" applyFont="1" applyFill="1" applyBorder="1" applyAlignment="1">
      <alignment horizontal="center"/>
    </xf>
    <xf numFmtId="0" fontId="6" fillId="3" borderId="34" xfId="3" quotePrefix="1" applyFont="1" applyFill="1" applyBorder="1" applyAlignment="1">
      <alignment horizontal="center" wrapText="1"/>
    </xf>
    <xf numFmtId="0" fontId="6" fillId="3" borderId="34" xfId="3" applyFont="1" applyFill="1" applyBorder="1" applyAlignment="1">
      <alignment wrapText="1"/>
    </xf>
    <xf numFmtId="10" fontId="6" fillId="3" borderId="34" xfId="3" applyNumberFormat="1" applyFont="1" applyFill="1" applyBorder="1" applyAlignment="1">
      <alignment horizontal="right"/>
    </xf>
    <xf numFmtId="0" fontId="6" fillId="3" borderId="34" xfId="3" applyFont="1" applyFill="1" applyBorder="1" applyAlignment="1">
      <alignment horizontal="center"/>
    </xf>
    <xf numFmtId="164" fontId="6" fillId="3" borderId="35" xfId="3" applyNumberFormat="1" applyFont="1" applyFill="1" applyBorder="1" applyAlignment="1">
      <alignment horizontal="right"/>
    </xf>
    <xf numFmtId="14" fontId="6" fillId="0" borderId="9" xfId="3" quotePrefix="1" applyNumberFormat="1" applyFont="1" applyBorder="1" applyAlignment="1">
      <alignment horizontal="center"/>
    </xf>
    <xf numFmtId="0" fontId="4" fillId="3" borderId="0" xfId="3" applyFill="1"/>
    <xf numFmtId="0" fontId="5" fillId="3" borderId="29" xfId="3" applyFont="1" applyFill="1" applyBorder="1" applyAlignment="1">
      <alignment horizontal="center" vertical="center"/>
    </xf>
    <xf numFmtId="0" fontId="6" fillId="3" borderId="30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vertical="center"/>
    </xf>
    <xf numFmtId="10" fontId="6" fillId="3" borderId="30" xfId="3" applyNumberFormat="1" applyFont="1" applyFill="1" applyBorder="1" applyAlignment="1">
      <alignment horizontal="right"/>
    </xf>
    <xf numFmtId="14" fontId="6" fillId="3" borderId="30" xfId="3" applyNumberFormat="1" applyFont="1" applyFill="1" applyBorder="1" applyAlignment="1">
      <alignment horizontal="center"/>
    </xf>
    <xf numFmtId="164" fontId="6" fillId="3" borderId="31" xfId="3" applyNumberFormat="1" applyFont="1" applyFill="1" applyBorder="1"/>
    <xf numFmtId="0" fontId="5" fillId="3" borderId="15" xfId="3" applyFont="1" applyFill="1" applyBorder="1"/>
    <xf numFmtId="14" fontId="6" fillId="3" borderId="6" xfId="3" quotePrefix="1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14" fontId="6" fillId="3" borderId="9" xfId="3" applyNumberFormat="1" applyFont="1" applyFill="1" applyBorder="1" applyAlignment="1">
      <alignment horizontal="center"/>
    </xf>
    <xf numFmtId="14" fontId="6" fillId="0" borderId="15" xfId="3" quotePrefix="1" applyNumberFormat="1" applyFont="1" applyBorder="1" applyAlignment="1">
      <alignment horizontal="center"/>
    </xf>
    <xf numFmtId="0" fontId="5" fillId="3" borderId="5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49" fontId="6" fillId="0" borderId="24" xfId="3" applyNumberFormat="1" applyFont="1" applyBorder="1" applyAlignment="1">
      <alignment horizontal="center"/>
    </xf>
    <xf numFmtId="14" fontId="6" fillId="0" borderId="24" xfId="3" applyNumberFormat="1" applyFont="1" applyBorder="1" applyAlignment="1">
      <alignment horizontal="center"/>
    </xf>
    <xf numFmtId="0" fontId="5" fillId="3" borderId="1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left"/>
    </xf>
    <xf numFmtId="0" fontId="5" fillId="3" borderId="6" xfId="3" applyFont="1" applyFill="1" applyBorder="1" applyAlignment="1">
      <alignment horizontal="left"/>
    </xf>
    <xf numFmtId="3" fontId="6" fillId="0" borderId="15" xfId="3" quotePrefix="1" applyNumberFormat="1" applyFont="1" applyBorder="1" applyAlignment="1">
      <alignment horizontal="center"/>
    </xf>
    <xf numFmtId="3" fontId="6" fillId="0" borderId="6" xfId="3" applyNumberFormat="1" applyFont="1" applyBorder="1" applyAlignment="1">
      <alignment horizontal="center"/>
    </xf>
    <xf numFmtId="49" fontId="6" fillId="3" borderId="6" xfId="3" applyNumberFormat="1" applyFont="1" applyFill="1" applyBorder="1" applyAlignment="1">
      <alignment horizontal="center" vertical="center" wrapText="1"/>
    </xf>
    <xf numFmtId="10" fontId="4" fillId="0" borderId="0" xfId="3" applyNumberFormat="1"/>
    <xf numFmtId="0" fontId="5" fillId="3" borderId="8" xfId="3" applyFont="1" applyFill="1" applyBorder="1" applyAlignment="1">
      <alignment horizontal="center"/>
    </xf>
    <xf numFmtId="0" fontId="5" fillId="3" borderId="30" xfId="3" applyFont="1" applyFill="1" applyBorder="1"/>
    <xf numFmtId="14" fontId="6" fillId="3" borderId="30" xfId="3" quotePrefix="1" applyNumberFormat="1" applyFont="1" applyFill="1" applyBorder="1" applyAlignment="1">
      <alignment horizontal="center"/>
    </xf>
    <xf numFmtId="14" fontId="6" fillId="0" borderId="15" xfId="3" applyNumberFormat="1" applyFont="1" applyBorder="1" applyAlignment="1">
      <alignment horizontal="center"/>
    </xf>
    <xf numFmtId="0" fontId="4" fillId="3" borderId="0" xfId="3" applyFill="1" applyAlignment="1">
      <alignment wrapText="1"/>
    </xf>
    <xf numFmtId="0" fontId="4" fillId="3" borderId="0" xfId="3" applyFill="1" applyAlignment="1">
      <alignment vertical="center" wrapText="1"/>
    </xf>
    <xf numFmtId="10" fontId="7" fillId="3" borderId="0" xfId="3" applyNumberFormat="1" applyFont="1" applyFill="1" applyAlignment="1">
      <alignment horizontal="right"/>
    </xf>
    <xf numFmtId="0" fontId="13" fillId="3" borderId="0" xfId="3" applyFont="1" applyFill="1" applyAlignment="1">
      <alignment horizontal="center" vertical="center"/>
    </xf>
    <xf numFmtId="14" fontId="13" fillId="3" borderId="0" xfId="3" applyNumberFormat="1" applyFont="1" applyFill="1" applyAlignment="1">
      <alignment horizontal="center"/>
    </xf>
    <xf numFmtId="0" fontId="4" fillId="3" borderId="0" xfId="3" applyFill="1" applyAlignment="1">
      <alignment horizontal="right" vertical="center" wrapText="1"/>
    </xf>
    <xf numFmtId="49" fontId="6" fillId="3" borderId="6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left" vertical="center" wrapText="1"/>
    </xf>
    <xf numFmtId="0" fontId="6" fillId="0" borderId="32" xfId="3" applyFont="1" applyBorder="1" applyAlignment="1">
      <alignment horizontal="center"/>
    </xf>
    <xf numFmtId="0" fontId="6" fillId="0" borderId="37" xfId="3" applyFont="1" applyBorder="1" applyAlignment="1">
      <alignment wrapText="1"/>
    </xf>
    <xf numFmtId="0" fontId="6" fillId="0" borderId="37" xfId="3" applyFont="1" applyBorder="1" applyAlignment="1">
      <alignment horizontal="center"/>
    </xf>
    <xf numFmtId="0" fontId="5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left"/>
    </xf>
    <xf numFmtId="164" fontId="6" fillId="0" borderId="31" xfId="3" applyNumberFormat="1" applyFont="1" applyBorder="1" applyAlignment="1">
      <alignment horizontal="right"/>
    </xf>
    <xf numFmtId="10" fontId="6" fillId="0" borderId="15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center"/>
    </xf>
    <xf numFmtId="0" fontId="6" fillId="3" borderId="9" xfId="3" quotePrefix="1" applyFont="1" applyFill="1" applyBorder="1" applyAlignment="1">
      <alignment horizontal="center"/>
    </xf>
    <xf numFmtId="0" fontId="6" fillId="0" borderId="6" xfId="3" applyFont="1" applyBorder="1" applyAlignment="1">
      <alignment horizontal="center" wrapText="1"/>
    </xf>
    <xf numFmtId="0" fontId="6" fillId="3" borderId="6" xfId="3" quotePrefix="1" applyFont="1" applyFill="1" applyBorder="1" applyAlignment="1">
      <alignment horizontal="center" vertical="center"/>
    </xf>
    <xf numFmtId="10" fontId="6" fillId="8" borderId="15" xfId="3" applyNumberFormat="1" applyFont="1" applyFill="1" applyBorder="1" applyAlignment="1">
      <alignment horizontal="right"/>
    </xf>
    <xf numFmtId="0" fontId="6" fillId="8" borderId="15" xfId="3" applyFont="1" applyFill="1" applyBorder="1" applyAlignment="1">
      <alignment horizontal="center"/>
    </xf>
    <xf numFmtId="10" fontId="6" fillId="8" borderId="6" xfId="3" applyNumberFormat="1" applyFont="1" applyFill="1" applyBorder="1" applyAlignment="1">
      <alignment horizontal="right"/>
    </xf>
    <xf numFmtId="0" fontId="6" fillId="8" borderId="6" xfId="3" applyFont="1" applyFill="1" applyBorder="1" applyAlignment="1">
      <alignment horizontal="center"/>
    </xf>
    <xf numFmtId="0" fontId="5" fillId="0" borderId="8" xfId="3" applyFont="1" applyBorder="1" applyAlignment="1">
      <alignment horizontal="left" vertical="center" wrapText="1"/>
    </xf>
    <xf numFmtId="0" fontId="6" fillId="0" borderId="9" xfId="3" quotePrefix="1" applyFont="1" applyBorder="1" applyAlignment="1">
      <alignment horizontal="center" wrapText="1"/>
    </xf>
    <xf numFmtId="10" fontId="6" fillId="3" borderId="15" xfId="3" applyNumberFormat="1" applyFont="1" applyFill="1" applyBorder="1"/>
    <xf numFmtId="10" fontId="6" fillId="0" borderId="6" xfId="3" applyNumberFormat="1" applyFont="1" applyBorder="1"/>
    <xf numFmtId="10" fontId="6" fillId="3" borderId="6" xfId="3" applyNumberFormat="1" applyFont="1" applyFill="1" applyBorder="1"/>
    <xf numFmtId="0" fontId="5" fillId="0" borderId="6" xfId="3" quotePrefix="1" applyFont="1" applyBorder="1" applyAlignment="1">
      <alignment horizontal="left"/>
    </xf>
    <xf numFmtId="0" fontId="6" fillId="0" borderId="15" xfId="3" quotePrefix="1" applyFont="1" applyBorder="1" applyAlignment="1">
      <alignment horizontal="center" wrapText="1"/>
    </xf>
    <xf numFmtId="0" fontId="6" fillId="0" borderId="15" xfId="3" applyFont="1" applyBorder="1" applyAlignment="1">
      <alignment wrapText="1"/>
    </xf>
    <xf numFmtId="10" fontId="6" fillId="3" borderId="9" xfId="3" applyNumberFormat="1" applyFont="1" applyFill="1" applyBorder="1"/>
    <xf numFmtId="16" fontId="6" fillId="0" borderId="15" xfId="3" applyNumberFormat="1" applyFont="1" applyBorder="1" applyAlignment="1">
      <alignment horizontal="center"/>
    </xf>
    <xf numFmtId="0" fontId="6" fillId="0" borderId="9" xfId="3" applyFont="1" applyBorder="1" applyAlignment="1">
      <alignment horizontal="left"/>
    </xf>
    <xf numFmtId="164" fontId="6" fillId="0" borderId="6" xfId="3" applyNumberFormat="1" applyFont="1" applyBorder="1"/>
    <xf numFmtId="164" fontId="6" fillId="0" borderId="9" xfId="3" applyNumberFormat="1" applyFont="1" applyBorder="1"/>
    <xf numFmtId="0" fontId="6" fillId="3" borderId="9" xfId="3" applyFont="1" applyFill="1" applyBorder="1"/>
    <xf numFmtId="0" fontId="6" fillId="3" borderId="15" xfId="3" quotePrefix="1" applyFont="1" applyFill="1" applyBorder="1" applyAlignment="1">
      <alignment horizontal="center"/>
    </xf>
    <xf numFmtId="16" fontId="6" fillId="3" borderId="15" xfId="3" applyNumberFormat="1" applyFont="1" applyFill="1" applyBorder="1" applyAlignment="1">
      <alignment horizontal="center"/>
    </xf>
    <xf numFmtId="10" fontId="6" fillId="0" borderId="40" xfId="3" applyNumberFormat="1" applyFont="1" applyBorder="1" applyAlignment="1">
      <alignment horizontal="right"/>
    </xf>
    <xf numFmtId="0" fontId="5" fillId="0" borderId="41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10" fontId="6" fillId="0" borderId="42" xfId="3" applyNumberFormat="1" applyFont="1" applyBorder="1" applyAlignment="1">
      <alignment horizontal="right"/>
    </xf>
    <xf numFmtId="10" fontId="6" fillId="0" borderId="9" xfId="3" applyNumberFormat="1" applyFont="1" applyBorder="1" applyAlignment="1">
      <alignment horizontal="center"/>
    </xf>
    <xf numFmtId="0" fontId="5" fillId="3" borderId="45" xfId="3" applyFont="1" applyFill="1" applyBorder="1" applyAlignment="1">
      <alignment horizontal="center"/>
    </xf>
    <xf numFmtId="0" fontId="6" fillId="3" borderId="46" xfId="3" applyFont="1" applyFill="1" applyBorder="1" applyAlignment="1">
      <alignment horizontal="center" vertical="center" wrapText="1"/>
    </xf>
    <xf numFmtId="0" fontId="5" fillId="3" borderId="46" xfId="3" applyFont="1" applyFill="1" applyBorder="1" applyAlignment="1">
      <alignment horizontal="left" vertical="center" wrapText="1"/>
    </xf>
    <xf numFmtId="10" fontId="6" fillId="3" borderId="46" xfId="3" applyNumberFormat="1" applyFont="1" applyFill="1" applyBorder="1" applyAlignment="1">
      <alignment horizontal="right"/>
    </xf>
    <xf numFmtId="0" fontId="6" fillId="3" borderId="46" xfId="3" applyFont="1" applyFill="1" applyBorder="1" applyAlignment="1">
      <alignment horizontal="center"/>
    </xf>
    <xf numFmtId="164" fontId="6" fillId="3" borderId="47" xfId="3" applyNumberFormat="1" applyFont="1" applyFill="1" applyBorder="1" applyAlignment="1">
      <alignment horizontal="right" vertical="center" wrapText="1"/>
    </xf>
    <xf numFmtId="165" fontId="6" fillId="3" borderId="6" xfId="3" applyNumberFormat="1" applyFont="1" applyFill="1" applyBorder="1" applyAlignment="1">
      <alignment horizontal="center"/>
    </xf>
    <xf numFmtId="0" fontId="14" fillId="0" borderId="30" xfId="3" applyFont="1" applyBorder="1" applyAlignment="1">
      <alignment horizontal="center"/>
    </xf>
    <xf numFmtId="0" fontId="6" fillId="0" borderId="30" xfId="3" applyFont="1" applyBorder="1"/>
    <xf numFmtId="49" fontId="6" fillId="0" borderId="6" xfId="3" applyNumberFormat="1" applyFont="1" applyBorder="1" applyAlignment="1">
      <alignment horizontal="center" vertical="center"/>
    </xf>
    <xf numFmtId="0" fontId="5" fillId="0" borderId="6" xfId="3" applyFont="1" applyBorder="1" applyAlignment="1">
      <alignment vertical="center"/>
    </xf>
    <xf numFmtId="16" fontId="6" fillId="3" borderId="6" xfId="3" applyNumberFormat="1" applyFont="1" applyFill="1" applyBorder="1" applyAlignment="1">
      <alignment horizontal="center"/>
    </xf>
    <xf numFmtId="0" fontId="5" fillId="0" borderId="51" xfId="3" applyFont="1" applyBorder="1" applyAlignment="1">
      <alignment horizontal="center"/>
    </xf>
    <xf numFmtId="0" fontId="6" fillId="0" borderId="27" xfId="3" applyFont="1" applyBorder="1" applyAlignment="1">
      <alignment horizontal="center"/>
    </xf>
    <xf numFmtId="0" fontId="6" fillId="0" borderId="52" xfId="3" applyFont="1" applyBorder="1" applyAlignment="1">
      <alignment horizontal="left"/>
    </xf>
    <xf numFmtId="10" fontId="6" fillId="0" borderId="27" xfId="3" applyNumberFormat="1" applyFont="1" applyBorder="1" applyAlignment="1">
      <alignment horizontal="right"/>
    </xf>
    <xf numFmtId="10" fontId="6" fillId="3" borderId="30" xfId="3" applyNumberFormat="1" applyFont="1" applyFill="1" applyBorder="1"/>
    <xf numFmtId="0" fontId="6" fillId="3" borderId="9" xfId="3" quotePrefix="1" applyFont="1" applyFill="1" applyBorder="1" applyAlignment="1">
      <alignment horizontal="center" vertical="center" wrapText="1"/>
    </xf>
    <xf numFmtId="164" fontId="6" fillId="0" borderId="7" xfId="3" applyNumberFormat="1" applyFont="1" applyBorder="1"/>
    <xf numFmtId="0" fontId="5" fillId="0" borderId="46" xfId="3" applyFont="1" applyBorder="1" applyAlignment="1">
      <alignment horizontal="center" wrapText="1"/>
    </xf>
    <xf numFmtId="0" fontId="5" fillId="0" borderId="46" xfId="3" applyFont="1" applyBorder="1" applyAlignment="1">
      <alignment wrapText="1"/>
    </xf>
    <xf numFmtId="10" fontId="6" fillId="0" borderId="46" xfId="3" applyNumberFormat="1" applyFont="1" applyBorder="1" applyAlignment="1">
      <alignment horizontal="right"/>
    </xf>
    <xf numFmtId="0" fontId="6" fillId="0" borderId="46" xfId="3" applyFont="1" applyBorder="1" applyAlignment="1">
      <alignment horizontal="center"/>
    </xf>
    <xf numFmtId="14" fontId="6" fillId="0" borderId="46" xfId="3" applyNumberFormat="1" applyFont="1" applyBorder="1" applyAlignment="1">
      <alignment horizontal="center"/>
    </xf>
    <xf numFmtId="164" fontId="6" fillId="0" borderId="47" xfId="3" applyNumberFormat="1" applyFont="1" applyBorder="1"/>
    <xf numFmtId="0" fontId="15" fillId="3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10" fontId="7" fillId="0" borderId="0" xfId="3" applyNumberFormat="1" applyFont="1"/>
    <xf numFmtId="0" fontId="16" fillId="0" borderId="0" xfId="5"/>
    <xf numFmtId="0" fontId="20" fillId="0" borderId="18" xfId="5" applyFont="1" applyBorder="1" applyAlignment="1">
      <alignment horizontal="left" vertical="center" wrapText="1"/>
    </xf>
    <xf numFmtId="0" fontId="21" fillId="0" borderId="18" xfId="5" applyFont="1" applyBorder="1" applyAlignment="1">
      <alignment horizontal="left" vertical="center" wrapText="1"/>
    </xf>
    <xf numFmtId="167" fontId="18" fillId="0" borderId="18" xfId="7" applyNumberFormat="1" applyFont="1" applyFill="1" applyBorder="1" applyAlignment="1">
      <alignment horizontal="center" vertical="center"/>
    </xf>
    <xf numFmtId="169" fontId="18" fillId="10" borderId="18" xfId="8" applyNumberFormat="1" applyFont="1" applyFill="1" applyBorder="1" applyAlignment="1">
      <alignment horizontal="center" vertical="center"/>
    </xf>
    <xf numFmtId="169" fontId="18" fillId="0" borderId="18" xfId="8" applyNumberFormat="1" applyFont="1" applyFill="1" applyBorder="1" applyAlignment="1">
      <alignment horizontal="center" vertical="center"/>
    </xf>
    <xf numFmtId="9" fontId="18" fillId="0" borderId="18" xfId="8" applyFont="1" applyFill="1" applyBorder="1" applyAlignment="1">
      <alignment horizontal="center" vertical="center"/>
    </xf>
    <xf numFmtId="172" fontId="18" fillId="0" borderId="18" xfId="8" applyNumberFormat="1" applyFont="1" applyFill="1" applyBorder="1" applyAlignment="1">
      <alignment horizontal="center" vertical="center"/>
    </xf>
    <xf numFmtId="0" fontId="23" fillId="13" borderId="18" xfId="5" applyFont="1" applyFill="1" applyBorder="1" applyAlignment="1">
      <alignment horizontal="left" vertical="center" wrapText="1"/>
    </xf>
    <xf numFmtId="0" fontId="16" fillId="0" borderId="18" xfId="5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18" fillId="10" borderId="18" xfId="1" applyFont="1" applyFill="1" applyBorder="1" applyAlignment="1">
      <alignment horizontal="center" vertical="center"/>
    </xf>
    <xf numFmtId="0" fontId="21" fillId="13" borderId="18" xfId="5" applyFont="1" applyFill="1" applyBorder="1" applyAlignment="1">
      <alignment horizontal="left" vertical="center" wrapText="1"/>
    </xf>
    <xf numFmtId="167" fontId="17" fillId="13" borderId="18" xfId="7" applyNumberFormat="1" applyFont="1" applyFill="1" applyBorder="1" applyAlignment="1">
      <alignment horizontal="center" vertical="center"/>
    </xf>
    <xf numFmtId="172" fontId="17" fillId="13" borderId="18" xfId="1" applyNumberFormat="1" applyFont="1" applyFill="1" applyBorder="1" applyAlignment="1">
      <alignment horizontal="center" vertical="center"/>
    </xf>
    <xf numFmtId="173" fontId="16" fillId="0" borderId="0" xfId="5" applyNumberFormat="1"/>
    <xf numFmtId="0" fontId="16" fillId="10" borderId="0" xfId="5" applyFill="1"/>
    <xf numFmtId="0" fontId="23" fillId="0" borderId="0" xfId="5" applyFont="1"/>
    <xf numFmtId="9" fontId="18" fillId="0" borderId="18" xfId="1" applyFont="1" applyFill="1" applyBorder="1" applyAlignment="1">
      <alignment horizontal="center" vertical="center"/>
    </xf>
    <xf numFmtId="0" fontId="23" fillId="0" borderId="18" xfId="5" applyFont="1" applyBorder="1" applyAlignment="1">
      <alignment horizontal="center" vertical="center"/>
    </xf>
    <xf numFmtId="167" fontId="18" fillId="0" borderId="18" xfId="7" applyNumberFormat="1" applyFont="1" applyFill="1" applyBorder="1" applyAlignment="1">
      <alignment horizontal="center" vertical="center" wrapText="1"/>
    </xf>
    <xf numFmtId="9" fontId="18" fillId="11" borderId="18" xfId="8" applyFont="1" applyFill="1" applyBorder="1" applyAlignment="1">
      <alignment horizontal="center" vertical="center"/>
    </xf>
    <xf numFmtId="172" fontId="18" fillId="11" borderId="18" xfId="8" applyNumberFormat="1" applyFont="1" applyFill="1" applyBorder="1" applyAlignment="1">
      <alignment horizontal="center" vertical="center"/>
    </xf>
    <xf numFmtId="174" fontId="18" fillId="10" borderId="18" xfId="6" applyNumberFormat="1" applyFont="1" applyFill="1" applyBorder="1" applyAlignment="1">
      <alignment horizontal="center" vertical="center"/>
    </xf>
    <xf numFmtId="174" fontId="18" fillId="11" borderId="18" xfId="6" applyNumberFormat="1" applyFont="1" applyFill="1" applyBorder="1" applyAlignment="1">
      <alignment horizontal="center" vertical="center"/>
    </xf>
    <xf numFmtId="174" fontId="23" fillId="13" borderId="18" xfId="5" applyNumberFormat="1" applyFont="1" applyFill="1" applyBorder="1" applyAlignment="1">
      <alignment horizontal="center" vertical="center" wrapText="1"/>
    </xf>
    <xf numFmtId="174" fontId="17" fillId="13" borderId="18" xfId="7" applyNumberFormat="1" applyFont="1" applyFill="1" applyBorder="1" applyAlignment="1">
      <alignment horizontal="center" vertical="center"/>
    </xf>
    <xf numFmtId="0" fontId="25" fillId="0" borderId="0" xfId="2" applyFont="1" applyFill="1"/>
    <xf numFmtId="0" fontId="26" fillId="0" borderId="0" xfId="0" applyFont="1"/>
    <xf numFmtId="0" fontId="26" fillId="0" borderId="0" xfId="0" applyFont="1" applyProtection="1">
      <protection locked="0" hidden="1"/>
    </xf>
    <xf numFmtId="0" fontId="26" fillId="2" borderId="0" xfId="2" applyFont="1" applyProtection="1">
      <protection locked="0" hidden="1"/>
    </xf>
    <xf numFmtId="0" fontId="29" fillId="0" borderId="0" xfId="0" applyFont="1"/>
    <xf numFmtId="172" fontId="29" fillId="0" borderId="0" xfId="1" applyNumberFormat="1" applyFont="1" applyAlignment="1">
      <alignment horizontal="center"/>
    </xf>
    <xf numFmtId="0" fontId="29" fillId="0" borderId="0" xfId="0" applyFont="1" applyAlignment="1">
      <alignment horizontal="center"/>
    </xf>
    <xf numFmtId="14" fontId="29" fillId="0" borderId="0" xfId="0" applyNumberFormat="1" applyFont="1" applyAlignment="1">
      <alignment horizontal="center"/>
    </xf>
    <xf numFmtId="0" fontId="17" fillId="9" borderId="53" xfId="4" applyFont="1" applyFill="1" applyBorder="1" applyAlignment="1">
      <alignment horizontal="center"/>
    </xf>
    <xf numFmtId="166" fontId="17" fillId="9" borderId="21" xfId="4" applyNumberFormat="1" applyFont="1" applyFill="1" applyBorder="1" applyAlignment="1">
      <alignment horizontal="center"/>
    </xf>
    <xf numFmtId="0" fontId="17" fillId="9" borderId="21" xfId="4" applyFont="1" applyFill="1" applyBorder="1" applyAlignment="1">
      <alignment horizontal="center"/>
    </xf>
    <xf numFmtId="0" fontId="17" fillId="9" borderId="54" xfId="4" applyFont="1" applyFill="1" applyBorder="1" applyAlignment="1">
      <alignment horizontal="center"/>
    </xf>
    <xf numFmtId="0" fontId="18" fillId="0" borderId="0" xfId="4" applyFont="1"/>
    <xf numFmtId="0" fontId="18" fillId="0" borderId="55" xfId="4" applyFont="1" applyBorder="1" applyAlignment="1">
      <alignment horizontal="center"/>
    </xf>
    <xf numFmtId="166" fontId="18" fillId="0" borderId="18" xfId="4" applyNumberFormat="1" applyFont="1" applyBorder="1" applyAlignment="1">
      <alignment horizontal="center"/>
    </xf>
    <xf numFmtId="0" fontId="18" fillId="0" borderId="18" xfId="4" applyFont="1" applyBorder="1"/>
    <xf numFmtId="49" fontId="18" fillId="0" borderId="18" xfId="4" applyNumberFormat="1" applyFont="1" applyBorder="1" applyAlignment="1">
      <alignment horizontal="center"/>
    </xf>
    <xf numFmtId="49" fontId="18" fillId="0" borderId="18" xfId="4" applyNumberFormat="1" applyFont="1" applyBorder="1" applyAlignment="1">
      <alignment horizontal="center" vertical="center"/>
    </xf>
    <xf numFmtId="10" fontId="18" fillId="0" borderId="56" xfId="4" applyNumberFormat="1" applyFont="1" applyBorder="1"/>
    <xf numFmtId="0" fontId="18" fillId="0" borderId="18" xfId="4" applyFont="1" applyBorder="1" applyAlignment="1">
      <alignment horizontal="center" vertical="center"/>
    </xf>
    <xf numFmtId="10" fontId="18" fillId="0" borderId="18" xfId="4" applyNumberFormat="1" applyFont="1" applyBorder="1"/>
    <xf numFmtId="0" fontId="18" fillId="5" borderId="55" xfId="4" applyFont="1" applyFill="1" applyBorder="1" applyAlignment="1">
      <alignment horizontal="center"/>
    </xf>
    <xf numFmtId="166" fontId="18" fillId="5" borderId="18" xfId="4" applyNumberFormat="1" applyFont="1" applyFill="1" applyBorder="1" applyAlignment="1">
      <alignment horizontal="center"/>
    </xf>
    <xf numFmtId="0" fontId="18" fillId="5" borderId="18" xfId="4" applyFont="1" applyFill="1" applyBorder="1"/>
    <xf numFmtId="49" fontId="18" fillId="5" borderId="18" xfId="4" applyNumberFormat="1" applyFont="1" applyFill="1" applyBorder="1" applyAlignment="1">
      <alignment horizontal="center"/>
    </xf>
    <xf numFmtId="0" fontId="18" fillId="5" borderId="18" xfId="4" applyFont="1" applyFill="1" applyBorder="1" applyAlignment="1">
      <alignment horizontal="center" vertical="center"/>
    </xf>
    <xf numFmtId="10" fontId="18" fillId="5" borderId="56" xfId="4" applyNumberFormat="1" applyFont="1" applyFill="1" applyBorder="1"/>
    <xf numFmtId="166" fontId="18" fillId="0" borderId="27" xfId="4" applyNumberFormat="1" applyFont="1" applyBorder="1" applyAlignment="1">
      <alignment horizontal="center"/>
    </xf>
    <xf numFmtId="0" fontId="18" fillId="0" borderId="27" xfId="4" applyFont="1" applyBorder="1"/>
    <xf numFmtId="0" fontId="18" fillId="0" borderId="0" xfId="4" applyFont="1" applyAlignment="1">
      <alignment horizontal="center"/>
    </xf>
    <xf numFmtId="0" fontId="30" fillId="3" borderId="18" xfId="3" applyFont="1" applyFill="1" applyBorder="1" applyAlignment="1">
      <alignment horizontal="center" vertical="center" wrapText="1"/>
    </xf>
    <xf numFmtId="0" fontId="30" fillId="0" borderId="18" xfId="3" applyFont="1" applyBorder="1" applyAlignment="1">
      <alignment horizontal="center" vertical="center" wrapText="1"/>
    </xf>
    <xf numFmtId="10" fontId="30" fillId="0" borderId="18" xfId="3" applyNumberFormat="1" applyFont="1" applyBorder="1" applyAlignment="1">
      <alignment horizontal="center" vertical="center" wrapText="1"/>
    </xf>
    <xf numFmtId="164" fontId="30" fillId="0" borderId="18" xfId="3" applyNumberFormat="1" applyFont="1" applyBorder="1" applyAlignment="1">
      <alignment horizontal="center" vertical="center" wrapText="1"/>
    </xf>
    <xf numFmtId="0" fontId="31" fillId="3" borderId="18" xfId="3" applyFont="1" applyFill="1" applyBorder="1" applyAlignment="1">
      <alignment horizontal="center"/>
    </xf>
    <xf numFmtId="0" fontId="30" fillId="3" borderId="18" xfId="3" applyFont="1" applyFill="1" applyBorder="1" applyAlignment="1">
      <alignment horizontal="center"/>
    </xf>
    <xf numFmtId="10" fontId="30" fillId="3" borderId="18" xfId="3" applyNumberFormat="1" applyFont="1" applyFill="1" applyBorder="1" applyAlignment="1">
      <alignment horizontal="center"/>
    </xf>
    <xf numFmtId="14" fontId="30" fillId="0" borderId="18" xfId="3" applyNumberFormat="1" applyFont="1" applyBorder="1" applyAlignment="1">
      <alignment horizontal="center"/>
    </xf>
    <xf numFmtId="14" fontId="30" fillId="0" borderId="18" xfId="3" quotePrefix="1" applyNumberFormat="1" applyFont="1" applyBorder="1" applyAlignment="1">
      <alignment horizontal="center"/>
    </xf>
    <xf numFmtId="164" fontId="30" fillId="3" borderId="18" xfId="3" applyNumberFormat="1" applyFont="1" applyFill="1" applyBorder="1" applyAlignment="1">
      <alignment horizontal="center"/>
    </xf>
    <xf numFmtId="0" fontId="31" fillId="0" borderId="18" xfId="3" applyFont="1" applyBorder="1" applyAlignment="1">
      <alignment horizontal="center" vertical="center" wrapText="1"/>
    </xf>
    <xf numFmtId="10" fontId="30" fillId="0" borderId="18" xfId="3" applyNumberFormat="1" applyFont="1" applyBorder="1" applyAlignment="1">
      <alignment horizontal="center"/>
    </xf>
    <xf numFmtId="164" fontId="31" fillId="0" borderId="18" xfId="3" applyNumberFormat="1" applyFont="1" applyBorder="1" applyAlignment="1">
      <alignment horizontal="center" vertical="center" wrapText="1"/>
    </xf>
    <xf numFmtId="0" fontId="31" fillId="7" borderId="18" xfId="3" applyFont="1" applyFill="1" applyBorder="1" applyAlignment="1">
      <alignment horizontal="center" vertical="center"/>
    </xf>
    <xf numFmtId="0" fontId="30" fillId="7" borderId="18" xfId="3" quotePrefix="1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center"/>
    </xf>
    <xf numFmtId="164" fontId="30" fillId="7" borderId="18" xfId="3" applyNumberFormat="1" applyFont="1" applyFill="1" applyBorder="1" applyAlignment="1">
      <alignment horizontal="center" vertical="center"/>
    </xf>
    <xf numFmtId="0" fontId="30" fillId="7" borderId="18" xfId="3" applyFont="1" applyFill="1" applyBorder="1" applyAlignment="1">
      <alignment horizontal="center"/>
    </xf>
    <xf numFmtId="10" fontId="30" fillId="7" borderId="18" xfId="3" applyNumberFormat="1" applyFont="1" applyFill="1" applyBorder="1" applyAlignment="1">
      <alignment horizontal="center"/>
    </xf>
    <xf numFmtId="14" fontId="30" fillId="7" borderId="18" xfId="3" applyNumberFormat="1" applyFont="1" applyFill="1" applyBorder="1" applyAlignment="1">
      <alignment horizontal="center"/>
    </xf>
    <xf numFmtId="0" fontId="31" fillId="0" borderId="18" xfId="3" applyFont="1" applyBorder="1" applyAlignment="1">
      <alignment horizontal="center" vertical="center"/>
    </xf>
    <xf numFmtId="0" fontId="30" fillId="0" borderId="18" xfId="3" applyFont="1" applyBorder="1" applyAlignment="1">
      <alignment horizontal="center" vertical="center"/>
    </xf>
    <xf numFmtId="164" fontId="30" fillId="0" borderId="18" xfId="3" applyNumberFormat="1" applyFont="1" applyBorder="1" applyAlignment="1">
      <alignment horizontal="center" vertical="center"/>
    </xf>
    <xf numFmtId="0" fontId="31" fillId="0" borderId="18" xfId="3" applyFont="1" applyBorder="1" applyAlignment="1">
      <alignment horizontal="center"/>
    </xf>
    <xf numFmtId="164" fontId="30" fillId="0" borderId="18" xfId="3" applyNumberFormat="1" applyFont="1" applyBorder="1" applyAlignment="1">
      <alignment horizontal="center"/>
    </xf>
    <xf numFmtId="0" fontId="30" fillId="0" borderId="18" xfId="3" applyFont="1" applyBorder="1" applyAlignment="1">
      <alignment horizontal="center"/>
    </xf>
    <xf numFmtId="0" fontId="30" fillId="0" borderId="18" xfId="3" quotePrefix="1" applyFont="1" applyBorder="1" applyAlignment="1">
      <alignment horizontal="center" vertical="center" wrapText="1"/>
    </xf>
    <xf numFmtId="0" fontId="30" fillId="3" borderId="18" xfId="3" quotePrefix="1" applyFont="1" applyFill="1" applyBorder="1" applyAlignment="1">
      <alignment horizontal="center"/>
    </xf>
    <xf numFmtId="0" fontId="31" fillId="8" borderId="18" xfId="3" applyFont="1" applyFill="1" applyBorder="1" applyAlignment="1">
      <alignment horizontal="center" vertical="center"/>
    </xf>
    <xf numFmtId="0" fontId="31" fillId="3" borderId="18" xfId="3" applyFont="1" applyFill="1" applyBorder="1" applyAlignment="1">
      <alignment horizontal="center" vertical="center"/>
    </xf>
    <xf numFmtId="164" fontId="30" fillId="3" borderId="18" xfId="3" applyNumberFormat="1" applyFont="1" applyFill="1" applyBorder="1" applyAlignment="1">
      <alignment horizontal="center" vertical="center" wrapText="1"/>
    </xf>
    <xf numFmtId="0" fontId="31" fillId="3" borderId="18" xfId="3" applyFont="1" applyFill="1" applyBorder="1" applyAlignment="1">
      <alignment horizontal="center" vertical="center" wrapText="1"/>
    </xf>
    <xf numFmtId="1" fontId="30" fillId="3" borderId="18" xfId="3" applyNumberFormat="1" applyFont="1" applyFill="1" applyBorder="1" applyAlignment="1">
      <alignment horizontal="center" vertical="center"/>
    </xf>
    <xf numFmtId="2" fontId="31" fillId="3" borderId="18" xfId="3" applyNumberFormat="1" applyFont="1" applyFill="1" applyBorder="1" applyAlignment="1">
      <alignment horizontal="center" vertical="center"/>
    </xf>
    <xf numFmtId="164" fontId="30" fillId="3" borderId="18" xfId="3" applyNumberFormat="1" applyFont="1" applyFill="1" applyBorder="1" applyAlignment="1">
      <alignment horizontal="center" vertical="center"/>
    </xf>
    <xf numFmtId="0" fontId="31" fillId="0" borderId="18" xfId="3" quotePrefix="1" applyFont="1" applyBorder="1" applyAlignment="1">
      <alignment horizontal="center" vertical="center" wrapText="1"/>
    </xf>
    <xf numFmtId="0" fontId="30" fillId="0" borderId="18" xfId="3" quotePrefix="1" applyFont="1" applyBorder="1" applyAlignment="1">
      <alignment horizontal="center"/>
    </xf>
    <xf numFmtId="0" fontId="30" fillId="8" borderId="18" xfId="3" applyFont="1" applyFill="1" applyBorder="1" applyAlignment="1">
      <alignment horizontal="center" vertical="center"/>
    </xf>
    <xf numFmtId="10" fontId="30" fillId="0" borderId="18" xfId="3" applyNumberFormat="1" applyFont="1" applyBorder="1" applyAlignment="1">
      <alignment horizontal="center" vertical="center"/>
    </xf>
    <xf numFmtId="9" fontId="30" fillId="3" borderId="18" xfId="3" applyNumberFormat="1" applyFont="1" applyFill="1" applyBorder="1" applyAlignment="1">
      <alignment horizontal="center"/>
    </xf>
    <xf numFmtId="0" fontId="30" fillId="0" borderId="18" xfId="3" quotePrefix="1" applyFont="1" applyBorder="1" applyAlignment="1">
      <alignment horizontal="center" wrapText="1"/>
    </xf>
    <xf numFmtId="14" fontId="30" fillId="0" borderId="18" xfId="3" applyNumberFormat="1" applyFont="1" applyBorder="1" applyAlignment="1">
      <alignment horizontal="center" vertical="center" wrapText="1"/>
    </xf>
    <xf numFmtId="0" fontId="30" fillId="0" borderId="18" xfId="3" quotePrefix="1" applyFont="1" applyBorder="1" applyAlignment="1">
      <alignment horizontal="center" vertical="center"/>
    </xf>
    <xf numFmtId="164" fontId="30" fillId="8" borderId="18" xfId="3" applyNumberFormat="1" applyFont="1" applyFill="1" applyBorder="1" applyAlignment="1">
      <alignment horizontal="center" vertical="center"/>
    </xf>
    <xf numFmtId="0" fontId="30" fillId="3" borderId="18" xfId="3" quotePrefix="1" applyFont="1" applyFill="1" applyBorder="1" applyAlignment="1">
      <alignment horizontal="center" wrapText="1"/>
    </xf>
    <xf numFmtId="0" fontId="30" fillId="3" borderId="18" xfId="3" applyFont="1" applyFill="1" applyBorder="1" applyAlignment="1">
      <alignment horizontal="center" wrapText="1"/>
    </xf>
    <xf numFmtId="0" fontId="30" fillId="3" borderId="18" xfId="3" applyFont="1" applyFill="1" applyBorder="1" applyAlignment="1">
      <alignment horizontal="center" vertical="center"/>
    </xf>
    <xf numFmtId="49" fontId="30" fillId="3" borderId="18" xfId="3" applyNumberFormat="1" applyFont="1" applyFill="1" applyBorder="1" applyAlignment="1">
      <alignment horizontal="center"/>
    </xf>
    <xf numFmtId="49" fontId="30" fillId="3" borderId="18" xfId="3" applyNumberFormat="1" applyFont="1" applyFill="1" applyBorder="1" applyAlignment="1">
      <alignment horizontal="center" vertical="center" wrapText="1"/>
    </xf>
    <xf numFmtId="49" fontId="31" fillId="0" borderId="18" xfId="3" applyNumberFormat="1" applyFont="1" applyBorder="1" applyAlignment="1">
      <alignment horizontal="center" vertical="center" wrapText="1"/>
    </xf>
    <xf numFmtId="49" fontId="30" fillId="0" borderId="18" xfId="3" applyNumberFormat="1" applyFont="1" applyBorder="1" applyAlignment="1">
      <alignment horizontal="center" vertical="center" wrapText="1"/>
    </xf>
    <xf numFmtId="0" fontId="30" fillId="0" borderId="18" xfId="3" applyFont="1" applyBorder="1" applyAlignment="1">
      <alignment horizontal="center" wrapText="1"/>
    </xf>
    <xf numFmtId="14" fontId="30" fillId="0" borderId="18" xfId="3" applyNumberFormat="1" applyFont="1" applyBorder="1" applyAlignment="1">
      <alignment horizontal="center" vertical="center"/>
    </xf>
    <xf numFmtId="0" fontId="30" fillId="3" borderId="18" xfId="3" quotePrefix="1" applyFont="1" applyFill="1" applyBorder="1" applyAlignment="1">
      <alignment horizontal="center" vertical="center"/>
    </xf>
    <xf numFmtId="10" fontId="30" fillId="8" borderId="18" xfId="3" applyNumberFormat="1" applyFont="1" applyFill="1" applyBorder="1" applyAlignment="1">
      <alignment horizontal="center"/>
    </xf>
    <xf numFmtId="49" fontId="30" fillId="0" borderId="18" xfId="3" applyNumberFormat="1" applyFont="1" applyBorder="1" applyAlignment="1">
      <alignment horizontal="center" vertical="center"/>
    </xf>
    <xf numFmtId="0" fontId="31" fillId="0" borderId="18" xfId="3" quotePrefix="1" applyFont="1" applyBorder="1" applyAlignment="1">
      <alignment horizontal="center"/>
    </xf>
    <xf numFmtId="0" fontId="30" fillId="3" borderId="18" xfId="3" quotePrefix="1" applyFont="1" applyFill="1" applyBorder="1" applyAlignment="1">
      <alignment horizontal="center" vertical="center" wrapText="1"/>
    </xf>
    <xf numFmtId="0" fontId="30" fillId="3" borderId="18" xfId="3" applyFont="1" applyFill="1" applyBorder="1" applyAlignment="1">
      <alignment horizontal="center" vertical="center" wrapText="1" shrinkToFit="1"/>
    </xf>
    <xf numFmtId="0" fontId="31" fillId="0" borderId="18" xfId="3" applyFont="1" applyBorder="1" applyAlignment="1">
      <alignment horizontal="center" vertical="center" wrapText="1" shrinkToFit="1"/>
    </xf>
    <xf numFmtId="10" fontId="30" fillId="3" borderId="18" xfId="3" applyNumberFormat="1" applyFont="1" applyFill="1" applyBorder="1" applyAlignment="1">
      <alignment horizontal="center" vertical="center"/>
    </xf>
    <xf numFmtId="0" fontId="31" fillId="0" borderId="18" xfId="3" applyFont="1" applyBorder="1" applyAlignment="1">
      <alignment horizontal="center" wrapText="1"/>
    </xf>
    <xf numFmtId="0" fontId="28" fillId="0" borderId="0" xfId="5" applyFont="1" applyProtection="1">
      <protection locked="0" hidden="1"/>
    </xf>
    <xf numFmtId="0" fontId="28" fillId="10" borderId="0" xfId="5" applyFont="1" applyFill="1" applyProtection="1">
      <protection locked="0" hidden="1"/>
    </xf>
    <xf numFmtId="0" fontId="27" fillId="0" borderId="0" xfId="5" applyFont="1" applyProtection="1">
      <protection locked="0" hidden="1"/>
    </xf>
    <xf numFmtId="0" fontId="32" fillId="0" borderId="0" xfId="6" applyFont="1" applyAlignment="1" applyProtection="1">
      <alignment horizontal="left" vertical="center"/>
      <protection locked="0" hidden="1"/>
    </xf>
    <xf numFmtId="0" fontId="28" fillId="0" borderId="18" xfId="5" applyFont="1" applyBorder="1" applyAlignment="1" applyProtection="1">
      <alignment horizontal="center" vertical="center"/>
      <protection locked="0" hidden="1"/>
    </xf>
    <xf numFmtId="0" fontId="33" fillId="0" borderId="18" xfId="5" applyFont="1" applyBorder="1" applyAlignment="1" applyProtection="1">
      <alignment horizontal="left" vertical="center" wrapText="1"/>
      <protection locked="0" hidden="1"/>
    </xf>
    <xf numFmtId="0" fontId="33" fillId="0" borderId="18" xfId="5" applyFont="1" applyBorder="1" applyAlignment="1" applyProtection="1">
      <alignment horizontal="left" vertical="center"/>
      <protection locked="0" hidden="1"/>
    </xf>
    <xf numFmtId="0" fontId="34" fillId="0" borderId="18" xfId="5" applyFont="1" applyBorder="1" applyAlignment="1" applyProtection="1">
      <alignment horizontal="left" vertical="center" wrapText="1"/>
      <protection locked="0" hidden="1"/>
    </xf>
    <xf numFmtId="167" fontId="28" fillId="10" borderId="18" xfId="6" applyNumberFormat="1" applyFont="1" applyFill="1" applyBorder="1" applyAlignment="1" applyProtection="1">
      <alignment horizontal="center" vertical="center"/>
      <protection locked="0" hidden="1"/>
    </xf>
    <xf numFmtId="167" fontId="28" fillId="11" borderId="18" xfId="6" applyNumberFormat="1" applyFont="1" applyFill="1" applyBorder="1" applyAlignment="1" applyProtection="1">
      <alignment horizontal="center" vertical="center"/>
      <protection locked="0" hidden="1"/>
    </xf>
    <xf numFmtId="167" fontId="28" fillId="0" borderId="18" xfId="6" applyNumberFormat="1" applyFont="1" applyFill="1" applyBorder="1" applyAlignment="1" applyProtection="1">
      <alignment horizontal="center" vertical="center"/>
      <protection locked="0" hidden="1"/>
    </xf>
    <xf numFmtId="167" fontId="28" fillId="0" borderId="18" xfId="7" applyNumberFormat="1" applyFont="1" applyFill="1" applyBorder="1" applyAlignment="1" applyProtection="1">
      <alignment horizontal="center" vertical="center"/>
      <protection locked="0" hidden="1"/>
    </xf>
    <xf numFmtId="167" fontId="28" fillId="0" borderId="18" xfId="7" applyNumberFormat="1" applyFont="1" applyFill="1" applyBorder="1" applyAlignment="1" applyProtection="1">
      <alignment horizontal="left" vertical="center"/>
      <protection locked="0" hidden="1"/>
    </xf>
    <xf numFmtId="9" fontId="28" fillId="10" borderId="18" xfId="1" applyFont="1" applyFill="1" applyBorder="1" applyAlignment="1" applyProtection="1">
      <alignment horizontal="center" vertical="center"/>
      <protection locked="0" hidden="1"/>
    </xf>
    <xf numFmtId="9" fontId="28" fillId="0" borderId="18" xfId="1" applyFont="1" applyFill="1" applyBorder="1" applyAlignment="1" applyProtection="1">
      <alignment horizontal="center" vertical="center"/>
      <protection locked="0" hidden="1"/>
    </xf>
    <xf numFmtId="0" fontId="28" fillId="10" borderId="18" xfId="1" applyNumberFormat="1" applyFont="1" applyFill="1" applyBorder="1" applyAlignment="1" applyProtection="1">
      <alignment horizontal="center" vertical="center"/>
      <protection locked="0" hidden="1"/>
    </xf>
    <xf numFmtId="169" fontId="28" fillId="0" borderId="18" xfId="8" applyNumberFormat="1" applyFont="1" applyFill="1" applyBorder="1" applyAlignment="1" applyProtection="1">
      <alignment horizontal="center" vertical="center"/>
      <protection locked="0" hidden="1"/>
    </xf>
    <xf numFmtId="165" fontId="28" fillId="0" borderId="18" xfId="7" applyNumberFormat="1" applyFont="1" applyFill="1" applyBorder="1" applyAlignment="1" applyProtection="1">
      <alignment horizontal="left" vertical="center"/>
      <protection locked="0" hidden="1"/>
    </xf>
    <xf numFmtId="167" fontId="28" fillId="0" borderId="18" xfId="9" applyNumberFormat="1" applyFont="1" applyFill="1" applyBorder="1" applyAlignment="1" applyProtection="1">
      <alignment horizontal="center" vertical="center"/>
      <protection locked="0" hidden="1"/>
    </xf>
    <xf numFmtId="171" fontId="28" fillId="12" borderId="18" xfId="7" applyNumberFormat="1" applyFont="1" applyFill="1" applyBorder="1" applyAlignment="1" applyProtection="1">
      <alignment horizontal="center" vertical="center"/>
      <protection locked="0" hidden="1"/>
    </xf>
    <xf numFmtId="171" fontId="28" fillId="0" borderId="18" xfId="7" applyNumberFormat="1" applyFont="1" applyFill="1" applyBorder="1" applyAlignment="1" applyProtection="1">
      <alignment horizontal="center" vertical="center"/>
      <protection locked="0" hidden="1"/>
    </xf>
    <xf numFmtId="9" fontId="28" fillId="12" borderId="18" xfId="8" applyFont="1" applyFill="1" applyBorder="1" applyAlignment="1" applyProtection="1">
      <alignment horizontal="center" vertical="center"/>
      <protection locked="0" hidden="1"/>
    </xf>
    <xf numFmtId="9" fontId="28" fillId="0" borderId="18" xfId="8" applyFont="1" applyFill="1" applyBorder="1" applyAlignment="1" applyProtection="1">
      <alignment horizontal="center" vertical="center"/>
      <protection locked="0" hidden="1"/>
    </xf>
    <xf numFmtId="172" fontId="28" fillId="0" borderId="18" xfId="8" applyNumberFormat="1" applyFont="1" applyFill="1" applyBorder="1" applyAlignment="1" applyProtection="1">
      <alignment horizontal="center" vertical="center"/>
      <protection locked="0" hidden="1"/>
    </xf>
    <xf numFmtId="172" fontId="28" fillId="12" borderId="18" xfId="8" applyNumberFormat="1" applyFont="1" applyFill="1" applyBorder="1" applyAlignment="1" applyProtection="1">
      <alignment horizontal="center" vertical="center"/>
      <protection locked="0" hidden="1"/>
    </xf>
    <xf numFmtId="173" fontId="28" fillId="0" borderId="0" xfId="5" applyNumberFormat="1" applyFont="1" applyProtection="1">
      <protection locked="0" hidden="1"/>
    </xf>
    <xf numFmtId="0" fontId="27" fillId="13" borderId="18" xfId="5" applyFont="1" applyFill="1" applyBorder="1" applyAlignment="1" applyProtection="1">
      <alignment horizontal="left" vertical="center" wrapText="1"/>
      <protection locked="0" hidden="1"/>
    </xf>
    <xf numFmtId="167" fontId="27" fillId="13" borderId="18" xfId="5" applyNumberFormat="1" applyFont="1" applyFill="1" applyBorder="1" applyAlignment="1" applyProtection="1">
      <alignment horizontal="center" vertical="center" wrapText="1"/>
      <protection locked="0" hidden="1"/>
    </xf>
    <xf numFmtId="0" fontId="28" fillId="0" borderId="18" xfId="5" applyFont="1" applyBorder="1" applyAlignment="1" applyProtection="1">
      <alignment horizontal="left" vertical="center" wrapText="1"/>
      <protection locked="0" hidden="1"/>
    </xf>
    <xf numFmtId="171" fontId="28" fillId="10" borderId="18" xfId="5" applyNumberFormat="1" applyFont="1" applyFill="1" applyBorder="1" applyAlignment="1" applyProtection="1">
      <alignment horizontal="center" vertical="center" wrapText="1"/>
      <protection locked="0" hidden="1"/>
    </xf>
    <xf numFmtId="0" fontId="34" fillId="11" borderId="18" xfId="5" applyFont="1" applyFill="1" applyBorder="1" applyAlignment="1" applyProtection="1">
      <alignment horizontal="left" vertical="center" wrapText="1"/>
      <protection locked="0" hidden="1"/>
    </xf>
    <xf numFmtId="167" fontId="27" fillId="11" borderId="18" xfId="7" applyNumberFormat="1" applyFont="1" applyFill="1" applyBorder="1" applyAlignment="1" applyProtection="1">
      <alignment horizontal="center" vertical="center"/>
      <protection locked="0" hidden="1"/>
    </xf>
    <xf numFmtId="0" fontId="34" fillId="13" borderId="18" xfId="5" applyFont="1" applyFill="1" applyBorder="1" applyAlignment="1" applyProtection="1">
      <alignment horizontal="left" vertical="center" wrapText="1"/>
      <protection locked="0" hidden="1"/>
    </xf>
    <xf numFmtId="167" fontId="27" fillId="13" borderId="18" xfId="7" applyNumberFormat="1" applyFont="1" applyFill="1" applyBorder="1" applyAlignment="1" applyProtection="1">
      <alignment horizontal="center" vertical="center"/>
      <protection locked="0" hidden="1"/>
    </xf>
    <xf numFmtId="172" fontId="27" fillId="13" borderId="18" xfId="1" applyNumberFormat="1" applyFont="1" applyFill="1" applyBorder="1" applyAlignment="1" applyProtection="1">
      <alignment horizontal="center" vertical="center"/>
      <protection locked="0" hidden="1"/>
    </xf>
    <xf numFmtId="0" fontId="28" fillId="0" borderId="18" xfId="5" applyFont="1" applyBorder="1" applyAlignment="1" applyProtection="1">
      <alignment horizontal="left" vertical="center"/>
      <protection locked="0" hidden="1"/>
    </xf>
    <xf numFmtId="0" fontId="28" fillId="0" borderId="18" xfId="5" applyFont="1" applyBorder="1" applyAlignment="1" applyProtection="1">
      <alignment horizontal="center" vertical="center" wrapText="1"/>
      <protection locked="0" hidden="1"/>
    </xf>
    <xf numFmtId="0" fontId="5" fillId="8" borderId="26" xfId="3" applyFont="1" applyFill="1" applyBorder="1" applyAlignment="1">
      <alignment horizontal="center" vertical="center"/>
    </xf>
    <xf numFmtId="0" fontId="5" fillId="8" borderId="14" xfId="3" applyFont="1" applyFill="1" applyBorder="1" applyAlignment="1">
      <alignment horizontal="center" vertical="center"/>
    </xf>
    <xf numFmtId="0" fontId="6" fillId="8" borderId="27" xfId="3" applyFont="1" applyFill="1" applyBorder="1" applyAlignment="1">
      <alignment horizontal="center" vertical="center"/>
    </xf>
    <xf numFmtId="0" fontId="6" fillId="8" borderId="15" xfId="3" applyFont="1" applyFill="1" applyBorder="1" applyAlignment="1">
      <alignment horizontal="center" vertical="center"/>
    </xf>
    <xf numFmtId="0" fontId="6" fillId="3" borderId="27" xfId="3" applyFont="1" applyFill="1" applyBorder="1" applyAlignment="1">
      <alignment horizontal="left" vertical="center"/>
    </xf>
    <xf numFmtId="0" fontId="6" fillId="3" borderId="15" xfId="3" applyFont="1" applyFill="1" applyBorder="1" applyAlignment="1">
      <alignment horizontal="left" vertical="center"/>
    </xf>
    <xf numFmtId="164" fontId="6" fillId="8" borderId="28" xfId="3" applyNumberFormat="1" applyFont="1" applyFill="1" applyBorder="1" applyAlignment="1">
      <alignment horizontal="right" vertical="center"/>
    </xf>
    <xf numFmtId="164" fontId="6" fillId="8" borderId="16" xfId="3" applyNumberFormat="1" applyFont="1" applyFill="1" applyBorder="1" applyAlignment="1">
      <alignment horizontal="right" vertical="center"/>
    </xf>
    <xf numFmtId="0" fontId="11" fillId="5" borderId="11" xfId="3" applyFont="1" applyFill="1" applyBorder="1" applyAlignment="1">
      <alignment horizontal="center"/>
    </xf>
    <xf numFmtId="0" fontId="11" fillId="5" borderId="12" xfId="3" applyFont="1" applyFill="1" applyBorder="1" applyAlignment="1">
      <alignment horizontal="center"/>
    </xf>
    <xf numFmtId="0" fontId="11" fillId="5" borderId="13" xfId="3" applyFont="1" applyFill="1" applyBorder="1" applyAlignment="1">
      <alignment horizontal="center"/>
    </xf>
    <xf numFmtId="0" fontId="5" fillId="0" borderId="8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164" fontId="6" fillId="0" borderId="7" xfId="3" applyNumberFormat="1" applyFont="1" applyBorder="1" applyAlignment="1">
      <alignment horizontal="right" vertical="center" wrapText="1"/>
    </xf>
    <xf numFmtId="164" fontId="6" fillId="0" borderId="10" xfId="3" applyNumberFormat="1" applyFont="1" applyBorder="1" applyAlignment="1">
      <alignment horizontal="right" vertical="center" wrapText="1"/>
    </xf>
    <xf numFmtId="164" fontId="5" fillId="0" borderId="10" xfId="3" applyNumberFormat="1" applyFont="1" applyBorder="1" applyAlignment="1">
      <alignment horizontal="right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6" fillId="0" borderId="6" xfId="3" quotePrefix="1" applyFont="1" applyBorder="1" applyAlignment="1">
      <alignment horizontal="center" vertical="center"/>
    </xf>
    <xf numFmtId="0" fontId="5" fillId="0" borderId="6" xfId="3" applyFont="1" applyBorder="1" applyAlignment="1">
      <alignment vertical="center"/>
    </xf>
    <xf numFmtId="164" fontId="6" fillId="0" borderId="7" xfId="3" applyNumberFormat="1" applyFont="1" applyBorder="1" applyAlignment="1">
      <alignment horizontal="right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15" xfId="3" applyFont="1" applyBorder="1" applyAlignment="1">
      <alignment horizontal="left" vertical="center" wrapText="1"/>
    </xf>
    <xf numFmtId="0" fontId="9" fillId="4" borderId="11" xfId="3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0" fontId="9" fillId="4" borderId="13" xfId="3" applyFont="1" applyFill="1" applyBorder="1" applyAlignment="1">
      <alignment horizontal="center" vertical="center"/>
    </xf>
    <xf numFmtId="0" fontId="11" fillId="5" borderId="11" xfId="3" applyFont="1" applyFill="1" applyBorder="1" applyAlignment="1">
      <alignment horizontal="center" vertical="center"/>
    </xf>
    <xf numFmtId="0" fontId="11" fillId="5" borderId="12" xfId="3" applyFont="1" applyFill="1" applyBorder="1" applyAlignment="1">
      <alignment horizontal="center" vertical="center"/>
    </xf>
    <xf numFmtId="0" fontId="11" fillId="5" borderId="13" xfId="3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15" xfId="3" applyFont="1" applyFill="1" applyBorder="1" applyAlignment="1">
      <alignment vertical="center" wrapText="1"/>
    </xf>
    <xf numFmtId="0" fontId="6" fillId="3" borderId="6" xfId="3" applyFont="1" applyFill="1" applyBorder="1" applyAlignment="1">
      <alignment vertical="center" wrapText="1"/>
    </xf>
    <xf numFmtId="164" fontId="6" fillId="3" borderId="16" xfId="3" applyNumberFormat="1" applyFont="1" applyFill="1" applyBorder="1" applyAlignment="1">
      <alignment horizontal="right" vertical="center" wrapText="1"/>
    </xf>
    <xf numFmtId="164" fontId="5" fillId="0" borderId="7" xfId="3" applyNumberFormat="1" applyFont="1" applyBorder="1" applyAlignment="1">
      <alignment horizontal="right" vertical="center" wrapText="1"/>
    </xf>
    <xf numFmtId="0" fontId="11" fillId="5" borderId="11" xfId="3" applyFont="1" applyFill="1" applyBorder="1" applyAlignment="1">
      <alignment horizontal="center" vertical="center" wrapText="1"/>
    </xf>
    <xf numFmtId="0" fontId="11" fillId="5" borderId="12" xfId="3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5" fillId="0" borderId="15" xfId="3" applyFont="1" applyBorder="1" applyAlignment="1">
      <alignment horizontal="left" vertical="center"/>
    </xf>
    <xf numFmtId="164" fontId="6" fillId="0" borderId="10" xfId="3" applyNumberFormat="1" applyFont="1" applyBorder="1" applyAlignment="1">
      <alignment horizontal="right" vertical="center"/>
    </xf>
    <xf numFmtId="164" fontId="6" fillId="0" borderId="16" xfId="3" applyNumberFormat="1" applyFont="1" applyBorder="1" applyAlignment="1">
      <alignment horizontal="right" vertical="center"/>
    </xf>
    <xf numFmtId="0" fontId="4" fillId="0" borderId="29" xfId="3" applyBorder="1"/>
    <xf numFmtId="0" fontId="4" fillId="0" borderId="14" xfId="3" applyBorder="1"/>
    <xf numFmtId="0" fontId="6" fillId="0" borderId="9" xfId="3" quotePrefix="1" applyFont="1" applyBorder="1" applyAlignment="1">
      <alignment horizontal="center" vertical="center"/>
    </xf>
    <xf numFmtId="0" fontId="4" fillId="0" borderId="30" xfId="3" applyBorder="1"/>
    <xf numFmtId="0" fontId="4" fillId="0" borderId="15" xfId="3" applyBorder="1"/>
    <xf numFmtId="164" fontId="6" fillId="0" borderId="31" xfId="3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5" fillId="0" borderId="15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164" fontId="6" fillId="0" borderId="16" xfId="3" applyNumberFormat="1" applyFont="1" applyBorder="1" applyAlignment="1">
      <alignment horizontal="right" vertical="center" wrapText="1"/>
    </xf>
    <xf numFmtId="0" fontId="5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7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64" fontId="6" fillId="0" borderId="28" xfId="3" applyNumberFormat="1" applyFont="1" applyBorder="1" applyAlignment="1">
      <alignment horizontal="right" vertical="center"/>
    </xf>
    <xf numFmtId="0" fontId="5" fillId="0" borderId="29" xfId="3" applyFont="1" applyBorder="1" applyAlignment="1">
      <alignment horizontal="center"/>
    </xf>
    <xf numFmtId="0" fontId="4" fillId="0" borderId="20" xfId="3" applyBorder="1" applyAlignment="1">
      <alignment horizontal="center"/>
    </xf>
    <xf numFmtId="0" fontId="6" fillId="0" borderId="30" xfId="3" applyFont="1" applyBorder="1" applyAlignment="1">
      <alignment horizontal="center"/>
    </xf>
    <xf numFmtId="0" fontId="4" fillId="0" borderId="21" xfId="3" applyBorder="1" applyAlignment="1">
      <alignment horizontal="center"/>
    </xf>
    <xf numFmtId="0" fontId="5" fillId="0" borderId="30" xfId="3" applyFont="1" applyBorder="1" applyAlignment="1">
      <alignment vertical="center"/>
    </xf>
    <xf numFmtId="0" fontId="4" fillId="0" borderId="21" xfId="3" applyBorder="1" applyAlignment="1">
      <alignment vertical="center"/>
    </xf>
    <xf numFmtId="164" fontId="6" fillId="0" borderId="22" xfId="3" applyNumberFormat="1" applyFont="1" applyBorder="1" applyAlignment="1">
      <alignment horizontal="right" vertical="center"/>
    </xf>
    <xf numFmtId="0" fontId="5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left" vertical="center"/>
    </xf>
    <xf numFmtId="164" fontId="6" fillId="3" borderId="7" xfId="3" applyNumberFormat="1" applyFont="1" applyFill="1" applyBorder="1" applyAlignment="1">
      <alignment horizontal="right" vertical="center"/>
    </xf>
    <xf numFmtId="0" fontId="5" fillId="3" borderId="2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6" fillId="8" borderId="30" xfId="3" applyFont="1" applyFill="1" applyBorder="1" applyAlignment="1">
      <alignment horizontal="center" vertical="center"/>
    </xf>
    <xf numFmtId="0" fontId="6" fillId="3" borderId="30" xfId="3" applyFont="1" applyFill="1" applyBorder="1" applyAlignment="1">
      <alignment horizontal="left" vertical="center"/>
    </xf>
    <xf numFmtId="164" fontId="6" fillId="8" borderId="31" xfId="3" applyNumberFormat="1" applyFont="1" applyFill="1" applyBorder="1" applyAlignment="1">
      <alignment horizontal="right" vertical="center"/>
    </xf>
    <xf numFmtId="0" fontId="5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5" fillId="0" borderId="21" xfId="3" applyFont="1" applyBorder="1" applyAlignment="1">
      <alignment horizontal="left" vertical="center"/>
    </xf>
    <xf numFmtId="0" fontId="4" fillId="0" borderId="20" xfId="3" applyBorder="1" applyAlignment="1">
      <alignment horizontal="center" vertical="center"/>
    </xf>
    <xf numFmtId="0" fontId="4" fillId="0" borderId="21" xfId="3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164" fontId="6" fillId="8" borderId="10" xfId="3" applyNumberFormat="1" applyFont="1" applyFill="1" applyBorder="1" applyAlignment="1">
      <alignment horizontal="right" vertical="center"/>
    </xf>
    <xf numFmtId="164" fontId="4" fillId="0" borderId="22" xfId="3" applyNumberFormat="1" applyBorder="1" applyAlignment="1">
      <alignment horizontal="right" vertical="center"/>
    </xf>
    <xf numFmtId="0" fontId="6" fillId="3" borderId="6" xfId="3" quotePrefix="1" applyFont="1" applyFill="1" applyBorder="1" applyAlignment="1">
      <alignment horizontal="center" vertical="center"/>
    </xf>
    <xf numFmtId="0" fontId="5" fillId="3" borderId="6" xfId="3" applyFont="1" applyFill="1" applyBorder="1" applyAlignment="1">
      <alignment vertical="center" wrapText="1"/>
    </xf>
    <xf numFmtId="0" fontId="4" fillId="0" borderId="14" xfId="3" applyBorder="1" applyAlignment="1">
      <alignment horizontal="center" vertical="center"/>
    </xf>
    <xf numFmtId="0" fontId="4" fillId="0" borderId="15" xfId="3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4" fillId="0" borderId="15" xfId="3" applyBorder="1" applyAlignment="1">
      <alignment vertical="center"/>
    </xf>
    <xf numFmtId="164" fontId="4" fillId="0" borderId="16" xfId="3" applyNumberFormat="1" applyBorder="1" applyAlignment="1">
      <alignment horizontal="right" vertical="center"/>
    </xf>
    <xf numFmtId="0" fontId="6" fillId="0" borderId="6" xfId="3" quotePrefix="1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wrapText="1" shrinkToFit="1"/>
    </xf>
    <xf numFmtId="10" fontId="6" fillId="3" borderId="6" xfId="3" applyNumberFormat="1" applyFont="1" applyFill="1" applyBorder="1" applyAlignment="1">
      <alignment horizontal="right" vertical="center"/>
    </xf>
    <xf numFmtId="0" fontId="9" fillId="4" borderId="48" xfId="3" applyFont="1" applyFill="1" applyBorder="1" applyAlignment="1">
      <alignment horizontal="center" vertical="center" wrapText="1"/>
    </xf>
    <xf numFmtId="0" fontId="9" fillId="4" borderId="49" xfId="3" applyFont="1" applyFill="1" applyBorder="1" applyAlignment="1">
      <alignment horizontal="center" vertical="center" wrapText="1"/>
    </xf>
    <xf numFmtId="0" fontId="9" fillId="4" borderId="50" xfId="3" applyFont="1" applyFill="1" applyBorder="1" applyAlignment="1">
      <alignment horizontal="center" vertical="center" wrapText="1"/>
    </xf>
    <xf numFmtId="0" fontId="6" fillId="3" borderId="15" xfId="3" applyFont="1" applyFill="1" applyBorder="1" applyAlignment="1">
      <alignment horizontal="center" vertical="center" wrapText="1" shrinkToFit="1"/>
    </xf>
    <xf numFmtId="0" fontId="5" fillId="3" borderId="6" xfId="3" applyFont="1" applyFill="1" applyBorder="1" applyAlignment="1">
      <alignment horizontal="center" vertical="center" wrapText="1" shrinkToFit="1"/>
    </xf>
    <xf numFmtId="0" fontId="9" fillId="6" borderId="43" xfId="3" applyFont="1" applyFill="1" applyBorder="1" applyAlignment="1">
      <alignment horizontal="center" vertical="center" wrapText="1"/>
    </xf>
    <xf numFmtId="0" fontId="9" fillId="6" borderId="36" xfId="3" applyFont="1" applyFill="1" applyBorder="1" applyAlignment="1">
      <alignment horizontal="center" vertical="center" wrapText="1"/>
    </xf>
    <xf numFmtId="0" fontId="9" fillId="6" borderId="44" xfId="3" applyFont="1" applyFill="1" applyBorder="1" applyAlignment="1">
      <alignment horizontal="center" vertical="center" wrapText="1"/>
    </xf>
    <xf numFmtId="0" fontId="6" fillId="0" borderId="15" xfId="3" applyFont="1" applyBorder="1" applyAlignment="1">
      <alignment vertical="center" wrapText="1"/>
    </xf>
    <xf numFmtId="164" fontId="6" fillId="0" borderId="16" xfId="3" applyNumberFormat="1" applyFont="1" applyBorder="1" applyAlignment="1">
      <alignment vertical="center" wrapText="1"/>
    </xf>
    <xf numFmtId="164" fontId="5" fillId="0" borderId="7" xfId="3" applyNumberFormat="1" applyFont="1" applyBorder="1" applyAlignment="1">
      <alignment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5" fillId="0" borderId="9" xfId="3" applyFont="1" applyBorder="1" applyAlignment="1">
      <alignment wrapText="1"/>
    </xf>
    <xf numFmtId="0" fontId="5" fillId="3" borderId="8" xfId="3" applyFont="1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5" fillId="0" borderId="9" xfId="3" applyFont="1" applyBorder="1" applyAlignment="1">
      <alignment horizontal="left"/>
    </xf>
    <xf numFmtId="0" fontId="5" fillId="0" borderId="15" xfId="3" applyFont="1" applyBorder="1" applyAlignment="1">
      <alignment horizontal="left"/>
    </xf>
    <xf numFmtId="0" fontId="6" fillId="0" borderId="38" xfId="3" applyFont="1" applyBorder="1" applyAlignment="1">
      <alignment horizontal="left" vertical="center"/>
    </xf>
    <xf numFmtId="0" fontId="6" fillId="0" borderId="39" xfId="3" applyFont="1" applyBorder="1" applyAlignment="1">
      <alignment horizontal="left" vertical="center"/>
    </xf>
    <xf numFmtId="0" fontId="11" fillId="5" borderId="43" xfId="3" applyFont="1" applyFill="1" applyBorder="1" applyAlignment="1">
      <alignment horizontal="center"/>
    </xf>
    <xf numFmtId="0" fontId="6" fillId="0" borderId="6" xfId="3" applyFont="1" applyBorder="1" applyAlignment="1">
      <alignment vertical="center" wrapText="1"/>
    </xf>
    <xf numFmtId="0" fontId="5" fillId="0" borderId="14" xfId="3" quotePrefix="1" applyFont="1" applyBorder="1" applyAlignment="1">
      <alignment horizontal="center" vertical="center" wrapText="1"/>
    </xf>
    <xf numFmtId="0" fontId="5" fillId="0" borderId="5" xfId="3" quotePrefix="1" applyFont="1" applyBorder="1" applyAlignment="1">
      <alignment horizontal="center" vertical="center" wrapText="1"/>
    </xf>
    <xf numFmtId="0" fontId="6" fillId="0" borderId="15" xfId="3" quotePrefix="1" applyFont="1" applyBorder="1" applyAlignment="1">
      <alignment horizontal="center" vertical="center" wrapText="1"/>
    </xf>
    <xf numFmtId="0" fontId="6" fillId="0" borderId="15" xfId="3" applyFont="1" applyBorder="1" applyAlignment="1">
      <alignment horizontal="left" vertical="center" wrapText="1"/>
    </xf>
    <xf numFmtId="0" fontId="5" fillId="0" borderId="6" xfId="3" applyFont="1" applyBorder="1" applyAlignment="1">
      <alignment wrapText="1"/>
    </xf>
    <xf numFmtId="164" fontId="5" fillId="0" borderId="7" xfId="3" applyNumberFormat="1" applyFont="1" applyBorder="1" applyAlignment="1">
      <alignment wrapText="1"/>
    </xf>
    <xf numFmtId="0" fontId="5" fillId="0" borderId="9" xfId="3" applyFont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9" fillId="4" borderId="13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vertical="center"/>
    </xf>
    <xf numFmtId="0" fontId="5" fillId="3" borderId="6" xfId="3" applyFont="1" applyFill="1" applyBorder="1" applyAlignment="1">
      <alignment horizontal="left" vertical="center" wrapText="1"/>
    </xf>
    <xf numFmtId="164" fontId="6" fillId="3" borderId="7" xfId="3" applyNumberFormat="1" applyFont="1" applyFill="1" applyBorder="1" applyAlignment="1">
      <alignment horizontal="right" vertical="center" wrapText="1"/>
    </xf>
    <xf numFmtId="0" fontId="6" fillId="3" borderId="6" xfId="3" quotePrefix="1" applyFont="1" applyFill="1" applyBorder="1" applyAlignment="1">
      <alignment horizontal="center" vertical="center" wrapText="1"/>
    </xf>
    <xf numFmtId="164" fontId="6" fillId="0" borderId="28" xfId="3" applyNumberFormat="1" applyFont="1" applyBorder="1" applyAlignment="1">
      <alignment horizontal="right" vertical="center" wrapText="1"/>
    </xf>
    <xf numFmtId="164" fontId="4" fillId="0" borderId="16" xfId="3" applyNumberFormat="1" applyBorder="1" applyAlignment="1">
      <alignment horizontal="right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vertical="center" wrapText="1"/>
    </xf>
    <xf numFmtId="164" fontId="6" fillId="3" borderId="10" xfId="3" applyNumberFormat="1" applyFont="1" applyFill="1" applyBorder="1" applyAlignment="1">
      <alignment horizontal="right" vertical="center" wrapText="1"/>
    </xf>
    <xf numFmtId="0" fontId="4" fillId="0" borderId="0" xfId="3" applyAlignment="1">
      <alignment horizontal="center"/>
    </xf>
    <xf numFmtId="0" fontId="4" fillId="0" borderId="12" xfId="3" applyBorder="1" applyAlignment="1">
      <alignment horizontal="center" vertical="center"/>
    </xf>
    <xf numFmtId="0" fontId="4" fillId="0" borderId="13" xfId="3" applyBorder="1" applyAlignment="1">
      <alignment horizontal="center" vertical="center"/>
    </xf>
    <xf numFmtId="0" fontId="4" fillId="0" borderId="12" xfId="3" applyBorder="1" applyAlignment="1">
      <alignment horizontal="center"/>
    </xf>
    <xf numFmtId="0" fontId="4" fillId="0" borderId="13" xfId="3" applyBorder="1" applyAlignment="1">
      <alignment horizontal="center"/>
    </xf>
    <xf numFmtId="164" fontId="5" fillId="0" borderId="10" xfId="3" applyNumberFormat="1" applyFont="1" applyBorder="1" applyAlignment="1">
      <alignment vertical="center" wrapText="1"/>
    </xf>
    <xf numFmtId="164" fontId="5" fillId="3" borderId="7" xfId="3" applyNumberFormat="1" applyFont="1" applyFill="1" applyBorder="1" applyAlignment="1">
      <alignment horizontal="right" vertical="center" wrapText="1"/>
    </xf>
    <xf numFmtId="0" fontId="5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164" fontId="6" fillId="0" borderId="31" xfId="3" applyNumberFormat="1" applyFont="1" applyBorder="1" applyAlignment="1">
      <alignment horizontal="right" vertical="center" wrapText="1"/>
    </xf>
    <xf numFmtId="0" fontId="5" fillId="0" borderId="30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center" vertical="center"/>
    </xf>
    <xf numFmtId="0" fontId="6" fillId="0" borderId="30" xfId="3" quotePrefix="1" applyFont="1" applyBorder="1" applyAlignment="1">
      <alignment horizontal="center" vertical="center"/>
    </xf>
    <xf numFmtId="0" fontId="6" fillId="0" borderId="15" xfId="3" quotePrefix="1" applyFont="1" applyBorder="1" applyAlignment="1">
      <alignment horizontal="center" vertical="center"/>
    </xf>
    <xf numFmtId="0" fontId="5" fillId="0" borderId="30" xfId="3" applyFont="1" applyBorder="1" applyAlignment="1">
      <alignment horizontal="left" vertical="center"/>
    </xf>
    <xf numFmtId="49" fontId="6" fillId="0" borderId="27" xfId="3" applyNumberFormat="1" applyFont="1" applyBorder="1" applyAlignment="1">
      <alignment horizontal="center" vertical="center"/>
    </xf>
    <xf numFmtId="49" fontId="6" fillId="0" borderId="15" xfId="3" applyNumberFormat="1" applyFont="1" applyBorder="1" applyAlignment="1">
      <alignment horizontal="center" vertical="center"/>
    </xf>
    <xf numFmtId="0" fontId="6" fillId="0" borderId="9" xfId="3" applyFont="1" applyBorder="1" applyAlignment="1">
      <alignment horizontal="left" vertical="center"/>
    </xf>
    <xf numFmtId="0" fontId="5" fillId="8" borderId="8" xfId="3" applyFont="1" applyFill="1" applyBorder="1" applyAlignment="1">
      <alignment horizontal="center" vertical="center"/>
    </xf>
    <xf numFmtId="0" fontId="6" fillId="8" borderId="9" xfId="3" applyFont="1" applyFill="1" applyBorder="1" applyAlignment="1">
      <alignment horizontal="center" vertical="center"/>
    </xf>
    <xf numFmtId="0" fontId="5" fillId="8" borderId="9" xfId="3" applyFont="1" applyFill="1" applyBorder="1" applyAlignment="1">
      <alignment horizontal="left" vertical="center"/>
    </xf>
    <xf numFmtId="0" fontId="5" fillId="8" borderId="15" xfId="3" applyFont="1" applyFill="1" applyBorder="1" applyAlignment="1">
      <alignment horizontal="left" vertical="center"/>
    </xf>
    <xf numFmtId="0" fontId="4" fillId="0" borderId="8" xfId="3" applyBorder="1" applyAlignment="1">
      <alignment horizontal="center" vertical="center" wrapText="1"/>
    </xf>
    <xf numFmtId="0" fontId="4" fillId="0" borderId="9" xfId="3" applyBorder="1" applyAlignment="1">
      <alignment horizontal="center" vertical="center" wrapText="1"/>
    </xf>
    <xf numFmtId="0" fontId="6" fillId="0" borderId="9" xfId="3" applyFont="1" applyBorder="1" applyAlignment="1">
      <alignment vertical="center" wrapText="1"/>
    </xf>
    <xf numFmtId="0" fontId="4" fillId="0" borderId="9" xfId="3" applyBorder="1" applyAlignment="1">
      <alignment vertical="center" wrapText="1"/>
    </xf>
    <xf numFmtId="0" fontId="6" fillId="0" borderId="27" xfId="3" quotePrefix="1" applyFont="1" applyBorder="1" applyAlignment="1">
      <alignment horizontal="center" vertical="center"/>
    </xf>
    <xf numFmtId="0" fontId="5" fillId="0" borderId="27" xfId="3" applyFont="1" applyBorder="1" applyAlignment="1">
      <alignment horizontal="left" vertical="center"/>
    </xf>
    <xf numFmtId="0" fontId="5" fillId="8" borderId="29" xfId="3" applyFont="1" applyFill="1" applyBorder="1" applyAlignment="1">
      <alignment horizontal="center" vertical="center"/>
    </xf>
    <xf numFmtId="0" fontId="5" fillId="8" borderId="27" xfId="3" applyFont="1" applyFill="1" applyBorder="1" applyAlignment="1">
      <alignment horizontal="left" vertical="center"/>
    </xf>
    <xf numFmtId="0" fontId="5" fillId="8" borderId="30" xfId="3" applyFont="1" applyFill="1" applyBorder="1" applyAlignment="1">
      <alignment horizontal="left" vertical="center"/>
    </xf>
    <xf numFmtId="0" fontId="6" fillId="0" borderId="30" xfId="3" applyFont="1" applyBorder="1" applyAlignment="1">
      <alignment horizontal="center" vertical="center"/>
    </xf>
    <xf numFmtId="0" fontId="6" fillId="0" borderId="30" xfId="3" applyFont="1" applyBorder="1" applyAlignment="1">
      <alignment horizontal="left" vertical="center"/>
    </xf>
    <xf numFmtId="0" fontId="5" fillId="0" borderId="5" xfId="3" applyFont="1" applyBorder="1" applyAlignment="1">
      <alignment horizontal="center" vertical="center"/>
    </xf>
    <xf numFmtId="0" fontId="6" fillId="3" borderId="6" xfId="3" applyFont="1" applyFill="1" applyBorder="1" applyAlignment="1">
      <alignment horizontal="left" vertical="center"/>
    </xf>
    <xf numFmtId="0" fontId="4" fillId="0" borderId="14" xfId="3" applyBorder="1" applyAlignment="1">
      <alignment horizontal="center" vertical="center" wrapText="1"/>
    </xf>
    <xf numFmtId="0" fontId="4" fillId="0" borderId="15" xfId="3" applyBorder="1" applyAlignment="1">
      <alignment horizontal="center" vertical="center" wrapText="1"/>
    </xf>
    <xf numFmtId="0" fontId="4" fillId="0" borderId="15" xfId="3" applyBorder="1" applyAlignment="1">
      <alignment horizontal="left" vertical="center" wrapText="1"/>
    </xf>
    <xf numFmtId="164" fontId="5" fillId="0" borderId="31" xfId="3" applyNumberFormat="1" applyFont="1" applyBorder="1" applyAlignment="1">
      <alignment horizontal="right" vertical="center" wrapText="1"/>
    </xf>
    <xf numFmtId="0" fontId="6" fillId="0" borderId="9" xfId="3" applyFont="1" applyBorder="1" applyAlignment="1">
      <alignment horizontal="left" vertical="center" wrapText="1"/>
    </xf>
    <xf numFmtId="0" fontId="5" fillId="0" borderId="8" xfId="3" quotePrefix="1" applyFont="1" applyBorder="1" applyAlignment="1">
      <alignment horizontal="center" vertical="center" wrapText="1"/>
    </xf>
    <xf numFmtId="0" fontId="5" fillId="0" borderId="29" xfId="3" quotePrefix="1" applyFont="1" applyBorder="1" applyAlignment="1">
      <alignment horizontal="center" vertical="center" wrapText="1"/>
    </xf>
    <xf numFmtId="0" fontId="6" fillId="0" borderId="9" xfId="3" quotePrefix="1" applyFont="1" applyBorder="1" applyAlignment="1">
      <alignment horizontal="center" vertical="center" wrapText="1"/>
    </xf>
    <xf numFmtId="0" fontId="6" fillId="0" borderId="30" xfId="3" quotePrefix="1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29" xfId="3" applyNumberFormat="1" applyFont="1" applyBorder="1" applyAlignment="1">
      <alignment horizontal="center" vertical="center" wrapText="1"/>
    </xf>
    <xf numFmtId="49" fontId="5" fillId="0" borderId="14" xfId="3" applyNumberFormat="1" applyFont="1" applyBorder="1" applyAlignment="1">
      <alignment horizontal="center" vertical="center" wrapText="1"/>
    </xf>
    <xf numFmtId="49" fontId="6" fillId="0" borderId="9" xfId="3" applyNumberFormat="1" applyFont="1" applyBorder="1" applyAlignment="1">
      <alignment horizontal="center" vertical="center" wrapText="1"/>
    </xf>
    <xf numFmtId="49" fontId="6" fillId="0" borderId="30" xfId="3" applyNumberFormat="1" applyFont="1" applyBorder="1" applyAlignment="1">
      <alignment horizontal="center" vertical="center" wrapText="1"/>
    </xf>
    <xf numFmtId="49" fontId="6" fillId="0" borderId="15" xfId="3" applyNumberFormat="1" applyFont="1" applyBorder="1" applyAlignment="1">
      <alignment horizontal="center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30" xfId="3" applyNumberFormat="1" applyFont="1" applyBorder="1" applyAlignment="1">
      <alignment horizontal="left" vertical="center" wrapText="1"/>
    </xf>
    <xf numFmtId="49" fontId="5" fillId="0" borderId="15" xfId="3" applyNumberFormat="1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5" xfId="3" applyFont="1" applyBorder="1" applyAlignment="1">
      <alignment vertical="center" wrapText="1"/>
    </xf>
    <xf numFmtId="0" fontId="9" fillId="6" borderId="11" xfId="3" applyFont="1" applyFill="1" applyBorder="1" applyAlignment="1">
      <alignment horizontal="center" vertical="center" wrapText="1"/>
    </xf>
    <xf numFmtId="0" fontId="9" fillId="6" borderId="12" xfId="3" applyFont="1" applyFill="1" applyBorder="1" applyAlignment="1">
      <alignment horizontal="center" vertical="center" wrapText="1"/>
    </xf>
    <xf numFmtId="0" fontId="9" fillId="6" borderId="13" xfId="3" applyFont="1" applyFill="1" applyBorder="1" applyAlignment="1">
      <alignment horizontal="center" vertical="center" wrapText="1"/>
    </xf>
    <xf numFmtId="0" fontId="6" fillId="0" borderId="15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4" fillId="0" borderId="30" xfId="3" applyBorder="1" applyAlignment="1">
      <alignment horizontal="center" vertical="center"/>
    </xf>
    <xf numFmtId="0" fontId="4" fillId="0" borderId="15" xfId="3" applyBorder="1" applyAlignment="1">
      <alignment horizontal="left" vertical="center"/>
    </xf>
    <xf numFmtId="0" fontId="6" fillId="0" borderId="21" xfId="3" quotePrefix="1" applyFont="1" applyBorder="1" applyAlignment="1">
      <alignment horizontal="center" vertical="center"/>
    </xf>
    <xf numFmtId="0" fontId="4" fillId="0" borderId="36" xfId="3" applyBorder="1" applyAlignment="1">
      <alignment horizontal="center"/>
    </xf>
    <xf numFmtId="0" fontId="6" fillId="0" borderId="27" xfId="3" applyFont="1" applyBorder="1" applyAlignment="1">
      <alignment vertical="center"/>
    </xf>
    <xf numFmtId="0" fontId="6" fillId="0" borderId="21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left" vertical="center" wrapText="1"/>
    </xf>
    <xf numFmtId="0" fontId="6" fillId="0" borderId="27" xfId="3" quotePrefix="1" applyFont="1" applyBorder="1" applyAlignment="1">
      <alignment horizontal="center" vertical="center" wrapText="1"/>
    </xf>
    <xf numFmtId="0" fontId="6" fillId="0" borderId="21" xfId="3" applyFont="1" applyBorder="1" applyAlignment="1">
      <alignment horizontal="left" vertical="center"/>
    </xf>
    <xf numFmtId="0" fontId="13" fillId="0" borderId="15" xfId="3" applyFont="1" applyBorder="1" applyAlignment="1">
      <alignment vertical="center" wrapText="1"/>
    </xf>
    <xf numFmtId="0" fontId="6" fillId="0" borderId="6" xfId="3" quotePrefix="1" applyFont="1" applyBorder="1" applyAlignment="1">
      <alignment horizontal="left" vertical="center" wrapText="1"/>
    </xf>
    <xf numFmtId="0" fontId="11" fillId="5" borderId="17" xfId="3" applyFont="1" applyFill="1" applyBorder="1" applyAlignment="1">
      <alignment horizontal="center" vertical="center" wrapText="1"/>
    </xf>
    <xf numFmtId="0" fontId="12" fillId="5" borderId="18" xfId="3" applyFont="1" applyFill="1" applyBorder="1" applyAlignment="1">
      <alignment horizontal="center" vertical="center" wrapText="1"/>
    </xf>
    <xf numFmtId="0" fontId="12" fillId="5" borderId="19" xfId="3" applyFont="1" applyFill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right" vertical="center"/>
    </xf>
    <xf numFmtId="10" fontId="6" fillId="0" borderId="9" xfId="3" applyNumberFormat="1" applyFont="1" applyBorder="1" applyAlignment="1">
      <alignment horizontal="right" vertical="center"/>
    </xf>
    <xf numFmtId="0" fontId="5" fillId="0" borderId="26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6" fillId="0" borderId="27" xfId="3" quotePrefix="1" applyFont="1" applyBorder="1" applyAlignment="1">
      <alignment horizontal="center"/>
    </xf>
    <xf numFmtId="0" fontId="6" fillId="0" borderId="15" xfId="3" quotePrefix="1" applyFont="1" applyBorder="1" applyAlignment="1">
      <alignment horizontal="center"/>
    </xf>
    <xf numFmtId="164" fontId="6" fillId="0" borderId="10" xfId="3" applyNumberFormat="1" applyFont="1" applyBorder="1"/>
    <xf numFmtId="164" fontId="6" fillId="0" borderId="31" xfId="3" applyNumberFormat="1" applyFont="1" applyBorder="1"/>
    <xf numFmtId="0" fontId="6" fillId="0" borderId="15" xfId="3" quotePrefix="1" applyFont="1" applyBorder="1" applyAlignment="1">
      <alignment horizontal="left" vertical="center" wrapText="1"/>
    </xf>
    <xf numFmtId="0" fontId="6" fillId="0" borderId="9" xfId="3" applyFont="1" applyBorder="1" applyAlignment="1">
      <alignment horizontal="center"/>
    </xf>
    <xf numFmtId="0" fontId="5" fillId="0" borderId="30" xfId="3" applyFont="1" applyBorder="1" applyAlignment="1">
      <alignment horizontal="left"/>
    </xf>
    <xf numFmtId="10" fontId="6" fillId="0" borderId="9" xfId="3" applyNumberFormat="1" applyFont="1" applyBorder="1"/>
    <xf numFmtId="10" fontId="6" fillId="0" borderId="30" xfId="3" applyNumberFormat="1" applyFont="1" applyBorder="1"/>
    <xf numFmtId="0" fontId="6" fillId="0" borderId="9" xfId="3" applyFont="1" applyBorder="1" applyAlignment="1">
      <alignment horizontal="center" wrapText="1"/>
    </xf>
    <xf numFmtId="0" fontId="6" fillId="0" borderId="30" xfId="3" applyFont="1" applyBorder="1" applyAlignment="1">
      <alignment horizontal="center" wrapText="1"/>
    </xf>
    <xf numFmtId="164" fontId="5" fillId="0" borderId="7" xfId="3" applyNumberFormat="1" applyFont="1" applyBorder="1" applyAlignment="1">
      <alignment horizontal="right" wrapText="1"/>
    </xf>
    <xf numFmtId="164" fontId="5" fillId="0" borderId="10" xfId="3" applyNumberFormat="1" applyFont="1" applyBorder="1" applyAlignment="1">
      <alignment horizontal="right" wrapText="1"/>
    </xf>
    <xf numFmtId="0" fontId="5" fillId="0" borderId="6" xfId="3" applyFont="1" applyBorder="1" applyAlignment="1">
      <alignment horizontal="left"/>
    </xf>
    <xf numFmtId="0" fontId="5" fillId="0" borderId="15" xfId="3" applyFont="1" applyBorder="1" applyAlignment="1">
      <alignment vertical="center"/>
    </xf>
    <xf numFmtId="0" fontId="9" fillId="4" borderId="17" xfId="3" applyFont="1" applyFill="1" applyBorder="1" applyAlignment="1">
      <alignment horizontal="center" vertical="center" wrapText="1"/>
    </xf>
    <xf numFmtId="0" fontId="10" fillId="4" borderId="18" xfId="3" applyFont="1" applyFill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center" vertical="center" wrapText="1"/>
    </xf>
    <xf numFmtId="1" fontId="6" fillId="3" borderId="6" xfId="3" applyNumberFormat="1" applyFont="1" applyFill="1" applyBorder="1" applyAlignment="1">
      <alignment horizontal="center" vertical="center"/>
    </xf>
    <xf numFmtId="1" fontId="6" fillId="3" borderId="9" xfId="3" applyNumberFormat="1" applyFont="1" applyFill="1" applyBorder="1" applyAlignment="1">
      <alignment horizontal="center" vertical="center"/>
    </xf>
    <xf numFmtId="2" fontId="5" fillId="3" borderId="6" xfId="3" applyNumberFormat="1" applyFont="1" applyFill="1" applyBorder="1" applyAlignment="1">
      <alignment horizontal="left" vertical="center"/>
    </xf>
    <xf numFmtId="2" fontId="5" fillId="3" borderId="9" xfId="3" applyNumberFormat="1" applyFont="1" applyFill="1" applyBorder="1" applyAlignment="1">
      <alignment horizontal="left" vertical="center"/>
    </xf>
    <xf numFmtId="0" fontId="5" fillId="3" borderId="9" xfId="3" applyFont="1" applyFill="1" applyBorder="1" applyAlignment="1">
      <alignment vertical="center"/>
    </xf>
    <xf numFmtId="0" fontId="5" fillId="3" borderId="15" xfId="3" applyFont="1" applyFill="1" applyBorder="1" applyAlignment="1">
      <alignment vertical="center"/>
    </xf>
    <xf numFmtId="0" fontId="12" fillId="5" borderId="12" xfId="3" applyFont="1" applyFill="1" applyBorder="1" applyAlignment="1">
      <alignment horizontal="center" vertical="center" wrapText="1"/>
    </xf>
    <xf numFmtId="0" fontId="12" fillId="5" borderId="13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/>
    </xf>
    <xf numFmtId="0" fontId="5" fillId="7" borderId="14" xfId="3" applyFont="1" applyFill="1" applyBorder="1" applyAlignment="1">
      <alignment horizontal="center" vertical="center"/>
    </xf>
    <xf numFmtId="0" fontId="6" fillId="7" borderId="9" xfId="3" quotePrefix="1" applyFont="1" applyFill="1" applyBorder="1" applyAlignment="1">
      <alignment horizontal="center" vertical="center"/>
    </xf>
    <xf numFmtId="0" fontId="4" fillId="7" borderId="15" xfId="3" applyFill="1" applyBorder="1" applyAlignment="1">
      <alignment horizontal="center" vertical="center"/>
    </xf>
    <xf numFmtId="0" fontId="5" fillId="7" borderId="9" xfId="3" applyFont="1" applyFill="1" applyBorder="1"/>
    <xf numFmtId="0" fontId="4" fillId="7" borderId="15" xfId="3" applyFill="1" applyBorder="1"/>
    <xf numFmtId="164" fontId="6" fillId="7" borderId="10" xfId="3" applyNumberFormat="1" applyFont="1" applyFill="1" applyBorder="1" applyAlignment="1">
      <alignment horizontal="right" vertical="center"/>
    </xf>
    <xf numFmtId="0" fontId="4" fillId="7" borderId="16" xfId="3" applyFill="1" applyBorder="1" applyAlignment="1">
      <alignment horizontal="right" vertical="center"/>
    </xf>
    <xf numFmtId="0" fontId="9" fillId="4" borderId="8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wrapText="1"/>
    </xf>
    <xf numFmtId="0" fontId="10" fillId="4" borderId="10" xfId="3" applyFont="1" applyFill="1" applyBorder="1" applyAlignment="1">
      <alignment horizontal="center" wrapText="1"/>
    </xf>
    <xf numFmtId="0" fontId="9" fillId="6" borderId="8" xfId="3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center" wrapText="1"/>
    </xf>
    <xf numFmtId="0" fontId="10" fillId="0" borderId="10" xfId="3" applyFont="1" applyBorder="1" applyAlignment="1">
      <alignment horizontal="center" wrapText="1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center" vertical="center" wrapText="1" readingOrder="1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/>
    </xf>
    <xf numFmtId="0" fontId="6" fillId="0" borderId="3" xfId="3" applyFont="1" applyBorder="1" applyAlignment="1">
      <alignment horizontal="center" vertical="center" wrapText="1"/>
    </xf>
    <xf numFmtId="10" fontId="6" fillId="0" borderId="3" xfId="3" applyNumberFormat="1" applyFont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center" vertical="center" wrapText="1"/>
    </xf>
    <xf numFmtId="164" fontId="6" fillId="0" borderId="4" xfId="3" applyNumberFormat="1" applyFont="1" applyBorder="1" applyAlignment="1">
      <alignment horizontal="center" vertical="center" wrapText="1"/>
    </xf>
    <xf numFmtId="164" fontId="6" fillId="0" borderId="7" xfId="3" applyNumberFormat="1" applyFont="1" applyBorder="1" applyAlignment="1">
      <alignment horizontal="center" vertical="center" wrapText="1"/>
    </xf>
  </cellXfs>
  <cellStyles count="10">
    <cellStyle name="Bad" xfId="2" builtinId="27"/>
    <cellStyle name="Hiperveza 2" xfId="6" xr:uid="{E56174A9-0607-BF46-9D89-011C8B3EEA1E}"/>
    <cellStyle name="Normal" xfId="0" builtinId="0"/>
    <cellStyle name="Normal 2" xfId="3" xr:uid="{DBEFE235-B64B-2E42-A496-18197F797D71}"/>
    <cellStyle name="Normal 3" xfId="4" xr:uid="{68CE7DB3-28F0-3C4E-8944-EDC543737B5A}"/>
    <cellStyle name="Normalno 2 2 2" xfId="5" xr:uid="{D5B22A88-61BD-5140-8808-43961171707D}"/>
    <cellStyle name="Per cent 2" xfId="8" xr:uid="{4D2ABEDF-1F48-F049-8BE4-EFE92BE1DD01}"/>
    <cellStyle name="Percent" xfId="1" builtinId="5"/>
    <cellStyle name="Valuta 2 2 2" xfId="7" xr:uid="{B1AD79AB-B4AE-CE47-B2D4-466AC604245E}"/>
    <cellStyle name="Zarez 2" xfId="9" xr:uid="{307212F3-0AAC-A647-AA48-230E99221A6C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63377788628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04AD8-9FD2-4844-96B0-00EDB95D7C0F}" name="Tablica4" displayName="Tablica4" ref="A1:H557" totalsRowShown="0" headerRowDxfId="15" dataDxfId="13" headerRowBorderDxfId="14" tableBorderDxfId="12" totalsRowBorderDxfId="11">
  <autoFilter ref="A1:H557" xr:uid="{4428CB12-8DF9-4131-8012-FF49D6E5EACE}"/>
  <sortState xmlns:xlrd2="http://schemas.microsoft.com/office/spreadsheetml/2017/richdata2" ref="A2:G557">
    <sortCondition ref="C1:C557"/>
  </sortState>
  <tableColumns count="8">
    <tableColumn id="1" xr3:uid="{553F3F53-D207-CC43-A9B2-C10F5418A082}" name="Rbr." dataDxfId="10"/>
    <tableColumn id="2" xr3:uid="{FDD67088-CC70-7740-AA63-6E1D79DDEB0B}" name="Šifra grada/općine" dataDxfId="9"/>
    <tableColumn id="3" xr3:uid="{07CAF09B-6547-6D47-A8C3-D29E44481064}" name="Ime grada/općine" dataDxfId="8"/>
    <tableColumn id="5" xr3:uid="{C1690511-1D90-9443-AD4C-8266EBB1D7D3}" name="Uplatni račun" dataDxfId="7"/>
    <tableColumn id="4" xr3:uid="{BFC269B2-648B-EC40-A0B4-51CF5E034678}" name="Broj NN" dataDxfId="6"/>
    <tableColumn id="8" xr3:uid="{8E75F20D-E613-FE47-801E-21015549E298}" name="Niža stopa" dataDxfId="5"/>
    <tableColumn id="6" xr3:uid="{82E9DAFF-1B1B-8A45-A022-07490867D3F5}" name="Viša stopa" dataDxfId="4"/>
    <tableColumn id="7" xr3:uid="{AF2BAA4B-E8C4-D54C-BE18-118B90D19628}" name="Podudaranje s pretragom" dataDxfId="3">
      <calculatedColumnFormula>IF(ISNUMBER(SEARCH('2023 i 2024'!$C$2, C2)), 1, 0)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5AA5-A4D8-4B04-8A2D-B2C373991CB6}">
  <sheetPr codeName="Sheet6"/>
  <dimension ref="A1:E26"/>
  <sheetViews>
    <sheetView tabSelected="1" zoomScaleNormal="100" workbookViewId="0"/>
  </sheetViews>
  <sheetFormatPr defaultColWidth="8.6640625" defaultRowHeight="14.5" x14ac:dyDescent="0.35"/>
  <cols>
    <col min="1" max="1" width="24.1640625" style="224" customWidth="1"/>
    <col min="2" max="2" width="24.83203125" style="224" bestFit="1" customWidth="1"/>
    <col min="3" max="3" width="21.1640625" style="224" customWidth="1"/>
    <col min="4" max="4" width="16.08203125" style="224" customWidth="1"/>
    <col min="5" max="16384" width="8.6640625" style="224"/>
  </cols>
  <sheetData>
    <row r="1" spans="1:3" x14ac:dyDescent="0.35">
      <c r="A1" s="224" t="s">
        <v>2821</v>
      </c>
      <c r="C1" s="224" t="s">
        <v>2824</v>
      </c>
    </row>
    <row r="2" spans="1:3" x14ac:dyDescent="0.35">
      <c r="A2" s="242" t="s">
        <v>2823</v>
      </c>
    </row>
    <row r="4" spans="1:3" ht="15.5" x14ac:dyDescent="0.35">
      <c r="A4" t="s">
        <v>2774</v>
      </c>
      <c r="B4" s="241"/>
      <c r="C4" s="242" t="e">
        <f>'2023 i 2024'!E2</f>
        <v>#N/A</v>
      </c>
    </row>
    <row r="5" spans="1:3" ht="15.5" x14ac:dyDescent="0.35">
      <c r="C5" s="252" t="str">
        <f>'2023 i 2024'!E3</f>
        <v>Nije pronađen grad</v>
      </c>
    </row>
    <row r="6" spans="1:3" ht="14.5" customHeight="1" x14ac:dyDescent="0.35"/>
    <row r="7" spans="1:3" x14ac:dyDescent="0.35">
      <c r="A7" s="225"/>
      <c r="B7" s="244" t="s">
        <v>2717</v>
      </c>
      <c r="C7" s="244" t="s">
        <v>2718</v>
      </c>
    </row>
    <row r="8" spans="1:3" x14ac:dyDescent="0.35">
      <c r="A8" s="226" t="s">
        <v>2719</v>
      </c>
      <c r="B8" s="248">
        <v>0</v>
      </c>
      <c r="C8" s="249">
        <f>B8</f>
        <v>0</v>
      </c>
    </row>
    <row r="9" spans="1:3" x14ac:dyDescent="0.35">
      <c r="A9" s="225" t="s">
        <v>2776</v>
      </c>
      <c r="B9" s="236">
        <v>0</v>
      </c>
      <c r="C9" s="243">
        <f>B9</f>
        <v>0</v>
      </c>
    </row>
    <row r="10" spans="1:3" x14ac:dyDescent="0.35">
      <c r="A10" s="225" t="s">
        <v>2777</v>
      </c>
      <c r="B10" s="236">
        <v>0</v>
      </c>
      <c r="C10" s="243">
        <f t="shared" ref="C10:C18" si="0">B10</f>
        <v>0</v>
      </c>
    </row>
    <row r="11" spans="1:3" x14ac:dyDescent="0.35">
      <c r="A11" s="225" t="s">
        <v>2778</v>
      </c>
      <c r="B11" s="236">
        <v>0</v>
      </c>
      <c r="C11" s="243">
        <f t="shared" si="0"/>
        <v>0</v>
      </c>
    </row>
    <row r="12" spans="1:3" x14ac:dyDescent="0.35">
      <c r="A12" s="225" t="s">
        <v>2779</v>
      </c>
      <c r="B12" s="236">
        <v>0</v>
      </c>
      <c r="C12" s="243">
        <f t="shared" si="0"/>
        <v>0</v>
      </c>
    </row>
    <row r="13" spans="1:3" x14ac:dyDescent="0.35">
      <c r="A13" s="225" t="s">
        <v>2780</v>
      </c>
      <c r="B13" s="236">
        <v>0</v>
      </c>
      <c r="C13" s="243">
        <f t="shared" si="0"/>
        <v>0</v>
      </c>
    </row>
    <row r="14" spans="1:3" x14ac:dyDescent="0.35">
      <c r="A14" s="225" t="s">
        <v>2781</v>
      </c>
      <c r="B14" s="236">
        <v>0</v>
      </c>
      <c r="C14" s="243">
        <f t="shared" si="0"/>
        <v>0</v>
      </c>
    </row>
    <row r="15" spans="1:3" x14ac:dyDescent="0.35">
      <c r="A15" s="225" t="s">
        <v>2782</v>
      </c>
      <c r="B15" s="236">
        <v>0</v>
      </c>
      <c r="C15" s="243">
        <f t="shared" si="0"/>
        <v>0</v>
      </c>
    </row>
    <row r="16" spans="1:3" x14ac:dyDescent="0.35">
      <c r="A16" s="225" t="s">
        <v>2730</v>
      </c>
      <c r="B16" s="236">
        <v>0</v>
      </c>
      <c r="C16" s="243">
        <f t="shared" si="0"/>
        <v>0</v>
      </c>
    </row>
    <row r="17" spans="1:5" x14ac:dyDescent="0.35">
      <c r="A17" s="225" t="s">
        <v>2731</v>
      </c>
      <c r="B17" s="228">
        <v>0</v>
      </c>
      <c r="C17" s="229">
        <f t="shared" si="0"/>
        <v>0</v>
      </c>
    </row>
    <row r="18" spans="1:5" x14ac:dyDescent="0.35">
      <c r="A18" s="225" t="s">
        <v>2732</v>
      </c>
      <c r="B18" s="228">
        <v>0</v>
      </c>
      <c r="C18" s="229">
        <f t="shared" si="0"/>
        <v>0</v>
      </c>
    </row>
    <row r="19" spans="1:5" x14ac:dyDescent="0.35">
      <c r="A19" s="225" t="s">
        <v>10</v>
      </c>
      <c r="B19" s="246">
        <f>'2023 i 2024'!C31</f>
        <v>0</v>
      </c>
      <c r="C19" s="230"/>
    </row>
    <row r="20" spans="1:5" x14ac:dyDescent="0.35">
      <c r="A20" s="225" t="s">
        <v>2740</v>
      </c>
      <c r="B20" s="231"/>
      <c r="C20" s="247" t="e">
        <f>'2023 i 2024'!E32</f>
        <v>#N/A</v>
      </c>
      <c r="D20" s="224" t="str">
        <f>'2023 i 2024'!F32</f>
        <v xml:space="preserve"> </v>
      </c>
      <c r="E20" s="240"/>
    </row>
    <row r="21" spans="1:5" x14ac:dyDescent="0.35">
      <c r="A21" s="225" t="s">
        <v>2744</v>
      </c>
      <c r="B21" s="231"/>
      <c r="C21" s="247" t="e">
        <f>'2023 i 2024'!E34</f>
        <v>#N/A</v>
      </c>
      <c r="D21" s="224" t="str">
        <f>'2023 i 2024'!F34</f>
        <v xml:space="preserve"> </v>
      </c>
    </row>
    <row r="22" spans="1:5" ht="29" x14ac:dyDescent="0.35">
      <c r="A22" s="225" t="s">
        <v>2737</v>
      </c>
      <c r="B22" s="227">
        <f>'2023 i 2024'!C28</f>
        <v>530.9</v>
      </c>
      <c r="C22" s="227">
        <f>'2023 i 2024'!E28</f>
        <v>515</v>
      </c>
    </row>
    <row r="23" spans="1:5" x14ac:dyDescent="0.35">
      <c r="A23" s="232" t="s">
        <v>2750</v>
      </c>
      <c r="B23" s="250">
        <f>'2023 i 2024'!C37</f>
        <v>0</v>
      </c>
      <c r="C23" s="250" t="e">
        <f>'2023 i 2024'!E37</f>
        <v>#N/A</v>
      </c>
    </row>
    <row r="24" spans="1:5" x14ac:dyDescent="0.35">
      <c r="A24" s="237" t="s">
        <v>2783</v>
      </c>
      <c r="B24" s="238" t="e">
        <f>'2023 i 2024'!C41</f>
        <v>#N/A</v>
      </c>
      <c r="C24" s="251" t="e">
        <f>'2023 i 2024'!E41</f>
        <v>#N/A</v>
      </c>
    </row>
    <row r="25" spans="1:5" x14ac:dyDescent="0.35">
      <c r="A25" s="237" t="s">
        <v>2784</v>
      </c>
      <c r="B25" s="238" t="e">
        <f>'2023 i 2024'!C42</f>
        <v>#N/A</v>
      </c>
      <c r="C25" s="239" t="e">
        <f>'2023 i 2024'!E42</f>
        <v>#N/A</v>
      </c>
    </row>
    <row r="26" spans="1:5" ht="130.5" x14ac:dyDescent="0.35">
      <c r="A26" s="233" t="s">
        <v>2757</v>
      </c>
      <c r="B26" s="245" t="str">
        <f>'2023 i 2024'!C43</f>
        <v>U 2023. ste vjerojatno plaćali više poreza nego što trebate. U veljači 2024. besplatno preuzmite mobilnu aplikaciju Toni Milun i upotrebite kalkulator Popodicu da provjerite imate li pravo na povrat poreza za 2023. Zatražite ga do kraja veljače.</v>
      </c>
      <c r="C26" s="245" t="str">
        <f>'2023 i 2024'!E43</f>
        <v>U 2024. ćete vjerojatno plaćati više poreza nego što trebate. Možda možete dio osobnog odbitka za djecu ili uzdržavane članove prebaciti na drugog roditelja?</v>
      </c>
    </row>
  </sheetData>
  <conditionalFormatting sqref="B22:C22"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358E-8888-9A4C-9AF7-5FD7C150AE90}">
  <sheetPr codeName="Sheet1"/>
  <dimension ref="A2:G43"/>
  <sheetViews>
    <sheetView zoomScale="125" zoomScaleNormal="99" workbookViewId="0">
      <selection sqref="A1:XFD1048576"/>
    </sheetView>
  </sheetViews>
  <sheetFormatPr defaultColWidth="8.6640625" defaultRowHeight="14.5" x14ac:dyDescent="0.35"/>
  <cols>
    <col min="1" max="1" width="24.1640625" style="344" customWidth="1"/>
    <col min="2" max="2" width="29.1640625" style="344" customWidth="1"/>
    <col min="3" max="3" width="24.83203125" style="344" bestFit="1" customWidth="1"/>
    <col min="4" max="4" width="29.1640625" style="344" customWidth="1"/>
    <col min="5" max="5" width="21.1640625" style="344" customWidth="1"/>
    <col min="6" max="6" width="16.08203125" style="344" customWidth="1"/>
    <col min="7" max="16384" width="8.6640625" style="344"/>
  </cols>
  <sheetData>
    <row r="2" spans="1:5" ht="15.5" x14ac:dyDescent="0.35">
      <c r="A2" s="254" t="s">
        <v>2774</v>
      </c>
      <c r="C2" s="345">
        <f>'usporedba plaće'!B4</f>
        <v>0</v>
      </c>
      <c r="E2" s="346" t="e">
        <f>IF(ISBLANK(C2), "", _xlfn.XLOOKUP(1,Tablica4[Podudaranje s pretragom],Tablica4[Ime grada/općine]))</f>
        <v>#N/A</v>
      </c>
    </row>
    <row r="3" spans="1:5" ht="15.5" x14ac:dyDescent="0.35">
      <c r="E3" s="255" t="str" cm="1">
        <f t="array" ref="E3">IF(ISBLANK(C2), "", _xlfn.IFS('Tablica JLS 2024'!H558 = 0, "Nije pronađen grad", 'Tablica JLS 2024'!H558 = 1, "Pronađen jedan grad", 'Tablica JLS 2024'!H558 &gt; 1, "Više gradova odgovara upitu!!!"))</f>
        <v>Nije pronađen grad</v>
      </c>
    </row>
    <row r="4" spans="1:5" ht="14.5" customHeight="1" x14ac:dyDescent="0.35">
      <c r="B4" s="347"/>
      <c r="D4" s="347"/>
    </row>
    <row r="5" spans="1:5" x14ac:dyDescent="0.35">
      <c r="B5" s="347"/>
      <c r="D5" s="347"/>
    </row>
    <row r="6" spans="1:5" x14ac:dyDescent="0.35">
      <c r="B6" s="347"/>
      <c r="C6" s="348"/>
      <c r="D6" s="347"/>
      <c r="E6" s="348"/>
    </row>
    <row r="7" spans="1:5" ht="17.5" customHeight="1" x14ac:dyDescent="0.35">
      <c r="B7" s="347"/>
      <c r="C7" s="348"/>
      <c r="D7" s="347"/>
      <c r="E7" s="348"/>
    </row>
    <row r="8" spans="1:5" x14ac:dyDescent="0.35">
      <c r="A8" s="349"/>
      <c r="B8" s="350"/>
      <c r="C8" s="348" t="s">
        <v>2717</v>
      </c>
      <c r="D8" s="350"/>
      <c r="E8" s="348" t="s">
        <v>2718</v>
      </c>
    </row>
    <row r="9" spans="1:5" x14ac:dyDescent="0.35">
      <c r="A9" s="351" t="s">
        <v>2719</v>
      </c>
      <c r="B9" s="350"/>
      <c r="C9" s="352">
        <f>'usporedba plaće'!B8</f>
        <v>0</v>
      </c>
      <c r="D9" s="350"/>
      <c r="E9" s="353">
        <f>'usporedba plaće'!C8</f>
        <v>0</v>
      </c>
    </row>
    <row r="10" spans="1:5" x14ac:dyDescent="0.35">
      <c r="A10" s="351" t="s">
        <v>2720</v>
      </c>
      <c r="B10" s="350"/>
      <c r="C10" s="354">
        <f>C9</f>
        <v>0</v>
      </c>
      <c r="D10" s="350"/>
      <c r="E10" s="354" cm="1">
        <f t="array" ref="E10">_xlfn.IFS(E9&lt;=700,E9-300,E9&lt;=1300,E9-0.5*(1300-E9),E9&gt;1300,E9)</f>
        <v>-300</v>
      </c>
    </row>
    <row r="11" spans="1:5" x14ac:dyDescent="0.35">
      <c r="A11" s="349" t="s">
        <v>2721</v>
      </c>
      <c r="B11" s="349" t="s">
        <v>2722</v>
      </c>
      <c r="C11" s="355">
        <f>15%*C10</f>
        <v>0</v>
      </c>
      <c r="D11" s="349" t="s">
        <v>2723</v>
      </c>
      <c r="E11" s="355">
        <f>15%*E10</f>
        <v>-45</v>
      </c>
    </row>
    <row r="12" spans="1:5" x14ac:dyDescent="0.35">
      <c r="A12" s="349" t="s">
        <v>2724</v>
      </c>
      <c r="B12" s="349" t="s">
        <v>2725</v>
      </c>
      <c r="C12" s="355">
        <f>5%*C9</f>
        <v>0</v>
      </c>
      <c r="D12" s="349" t="s">
        <v>2725</v>
      </c>
      <c r="E12" s="355">
        <f>5%*E9</f>
        <v>0</v>
      </c>
    </row>
    <row r="13" spans="1:5" ht="29" x14ac:dyDescent="0.35">
      <c r="A13" s="349" t="s">
        <v>2726</v>
      </c>
      <c r="B13" s="350" t="s">
        <v>2727</v>
      </c>
      <c r="C13" s="355">
        <f>C11+C12</f>
        <v>0</v>
      </c>
      <c r="D13" s="350" t="s">
        <v>2727</v>
      </c>
      <c r="E13" s="355">
        <f>E11+E12</f>
        <v>-45</v>
      </c>
    </row>
    <row r="14" spans="1:5" ht="29" x14ac:dyDescent="0.35">
      <c r="A14" s="349" t="s">
        <v>2728</v>
      </c>
      <c r="B14" s="349" t="s">
        <v>2729</v>
      </c>
      <c r="C14" s="355">
        <f>C9-C13</f>
        <v>0</v>
      </c>
      <c r="D14" s="349" t="s">
        <v>2729</v>
      </c>
      <c r="E14" s="355">
        <f>E9-E13</f>
        <v>45</v>
      </c>
    </row>
    <row r="15" spans="1:5" x14ac:dyDescent="0.35">
      <c r="A15" s="349" t="s">
        <v>2776</v>
      </c>
      <c r="B15" s="356">
        <f>ROUND(331.81*0.7,2)</f>
        <v>232.27</v>
      </c>
      <c r="C15" s="357">
        <f>'usporedba plaće'!B9</f>
        <v>0</v>
      </c>
      <c r="D15" s="356">
        <f>ROUND(560*0.5,2)</f>
        <v>280</v>
      </c>
      <c r="E15" s="358">
        <f>C15</f>
        <v>0</v>
      </c>
    </row>
    <row r="16" spans="1:5" x14ac:dyDescent="0.35">
      <c r="A16" s="349" t="s">
        <v>2777</v>
      </c>
      <c r="B16" s="356">
        <f>ROUND(331.81*1,2)</f>
        <v>331.81</v>
      </c>
      <c r="C16" s="357">
        <f>'usporedba plaće'!B10</f>
        <v>0</v>
      </c>
      <c r="D16" s="356">
        <f>ROUND(560*0.7,2)</f>
        <v>392</v>
      </c>
      <c r="E16" s="358">
        <f t="shared" ref="E16:E24" si="0">C16</f>
        <v>0</v>
      </c>
    </row>
    <row r="17" spans="1:7" x14ac:dyDescent="0.35">
      <c r="A17" s="349" t="s">
        <v>2778</v>
      </c>
      <c r="B17" s="356">
        <f>ROUND(331.81*1.4,2)</f>
        <v>464.53</v>
      </c>
      <c r="C17" s="357">
        <f>'usporedba plaće'!B11</f>
        <v>0</v>
      </c>
      <c r="D17" s="356">
        <f>ROUND(560*1,2)</f>
        <v>560</v>
      </c>
      <c r="E17" s="358">
        <f t="shared" si="0"/>
        <v>0</v>
      </c>
    </row>
    <row r="18" spans="1:7" x14ac:dyDescent="0.35">
      <c r="A18" s="349" t="s">
        <v>2779</v>
      </c>
      <c r="B18" s="356">
        <f>ROUND(331.81*1.9,2)</f>
        <v>630.44000000000005</v>
      </c>
      <c r="C18" s="357">
        <f>'usporedba plaće'!B12</f>
        <v>0</v>
      </c>
      <c r="D18" s="356">
        <f>ROUND(560*1.4,2)</f>
        <v>784</v>
      </c>
      <c r="E18" s="358">
        <f t="shared" si="0"/>
        <v>0</v>
      </c>
    </row>
    <row r="19" spans="1:7" x14ac:dyDescent="0.35">
      <c r="A19" s="349" t="s">
        <v>2780</v>
      </c>
      <c r="B19" s="356">
        <f>ROUND(331.81*2.5,2)</f>
        <v>829.53</v>
      </c>
      <c r="C19" s="357">
        <f>'usporedba plaće'!B13</f>
        <v>0</v>
      </c>
      <c r="D19" s="356">
        <f>ROUND(560*1.9,2)</f>
        <v>1064</v>
      </c>
      <c r="E19" s="358">
        <f t="shared" si="0"/>
        <v>0</v>
      </c>
    </row>
    <row r="20" spans="1:7" x14ac:dyDescent="0.35">
      <c r="A20" s="349" t="s">
        <v>2781</v>
      </c>
      <c r="B20" s="356">
        <f>ROUND(331.81*3.2,2)</f>
        <v>1061.79</v>
      </c>
      <c r="C20" s="357">
        <f>'usporedba plaće'!B14</f>
        <v>0</v>
      </c>
      <c r="D20" s="356">
        <f>ROUND(560*2.5,2)</f>
        <v>1400</v>
      </c>
      <c r="E20" s="358">
        <f t="shared" si="0"/>
        <v>0</v>
      </c>
    </row>
    <row r="21" spans="1:7" x14ac:dyDescent="0.35">
      <c r="A21" s="349" t="s">
        <v>2782</v>
      </c>
      <c r="B21" s="356">
        <f>ROUND(331.81*4,2)</f>
        <v>1327.24</v>
      </c>
      <c r="C21" s="357">
        <f>'usporedba plaće'!B15</f>
        <v>0</v>
      </c>
      <c r="D21" s="356">
        <f>ROUND(560*3.2,2)</f>
        <v>1792</v>
      </c>
      <c r="E21" s="358">
        <f t="shared" si="0"/>
        <v>0</v>
      </c>
    </row>
    <row r="22" spans="1:7" x14ac:dyDescent="0.35">
      <c r="A22" s="349" t="s">
        <v>2730</v>
      </c>
      <c r="B22" s="356">
        <f>ROUND(331.81*0.7,2)</f>
        <v>232.27</v>
      </c>
      <c r="C22" s="357">
        <f>'usporedba plaće'!B16</f>
        <v>0</v>
      </c>
      <c r="D22" s="356">
        <f>ROUND(560*0.5,2)</f>
        <v>280</v>
      </c>
      <c r="E22" s="358">
        <f t="shared" si="0"/>
        <v>0</v>
      </c>
    </row>
    <row r="23" spans="1:7" x14ac:dyDescent="0.35">
      <c r="A23" s="349" t="s">
        <v>2731</v>
      </c>
      <c r="B23" s="356">
        <f>ROUND(0.4*331.81,2)</f>
        <v>132.72</v>
      </c>
      <c r="C23" s="359">
        <f>'usporedba plaće'!B17</f>
        <v>0</v>
      </c>
      <c r="D23" s="356">
        <f>ROUND(560*0.3,2)</f>
        <v>168</v>
      </c>
      <c r="E23" s="360">
        <f t="shared" si="0"/>
        <v>0</v>
      </c>
    </row>
    <row r="24" spans="1:7" x14ac:dyDescent="0.35">
      <c r="A24" s="349" t="s">
        <v>2732</v>
      </c>
      <c r="B24" s="356">
        <f>ROUND(1.5*331.81,2)</f>
        <v>497.72</v>
      </c>
      <c r="C24" s="359">
        <f>'usporedba plaće'!B18</f>
        <v>0</v>
      </c>
      <c r="D24" s="356">
        <f>ROUND(560*1,2)</f>
        <v>560</v>
      </c>
      <c r="E24" s="360">
        <f t="shared" si="0"/>
        <v>0</v>
      </c>
    </row>
    <row r="25" spans="1:7" x14ac:dyDescent="0.35">
      <c r="A25" s="349" t="s">
        <v>2733</v>
      </c>
      <c r="B25" s="361"/>
      <c r="C25" s="355">
        <f>SUMPRODUCT(B15:B24,C15:C24)</f>
        <v>0</v>
      </c>
      <c r="D25" s="361"/>
      <c r="E25" s="355">
        <f>SUMPRODUCT(D15:D24,E15:E24)</f>
        <v>0</v>
      </c>
    </row>
    <row r="26" spans="1:7" ht="29" x14ac:dyDescent="0.35">
      <c r="A26" s="349" t="s">
        <v>2734</v>
      </c>
      <c r="B26" s="349" t="s">
        <v>2735</v>
      </c>
      <c r="C26" s="355">
        <f>530.9+C25</f>
        <v>530.9</v>
      </c>
      <c r="D26" s="349" t="s">
        <v>2735</v>
      </c>
      <c r="E26" s="355">
        <f>560+E25</f>
        <v>560</v>
      </c>
    </row>
    <row r="27" spans="1:7" x14ac:dyDescent="0.35">
      <c r="A27" s="349" t="s">
        <v>2736</v>
      </c>
      <c r="B27" s="349" t="s">
        <v>2735</v>
      </c>
      <c r="C27" s="355">
        <f>MIN(C14,C26)</f>
        <v>0</v>
      </c>
      <c r="D27" s="349" t="s">
        <v>2735</v>
      </c>
      <c r="E27" s="355">
        <f>MIN(E14,E26)</f>
        <v>45</v>
      </c>
    </row>
    <row r="28" spans="1:7" ht="29" x14ac:dyDescent="0.35">
      <c r="A28" s="349" t="s">
        <v>2737</v>
      </c>
      <c r="B28" s="349"/>
      <c r="C28" s="355">
        <f>IF(C26&gt;C27,C26-C27,0)</f>
        <v>530.9</v>
      </c>
      <c r="D28" s="349"/>
      <c r="E28" s="355">
        <f>IF(E26&gt;E27,E26-E27,0)</f>
        <v>515</v>
      </c>
    </row>
    <row r="29" spans="1:7" x14ac:dyDescent="0.35">
      <c r="A29" s="349" t="s">
        <v>2738</v>
      </c>
      <c r="B29" s="349" t="s">
        <v>2735</v>
      </c>
      <c r="C29" s="362">
        <f>C14-C27</f>
        <v>0</v>
      </c>
      <c r="D29" s="349" t="s">
        <v>2735</v>
      </c>
      <c r="E29" s="362">
        <f>E14-E27</f>
        <v>0</v>
      </c>
    </row>
    <row r="30" spans="1:7" ht="29" x14ac:dyDescent="0.35">
      <c r="A30" s="349" t="s">
        <v>2739</v>
      </c>
      <c r="B30" s="349"/>
      <c r="C30" s="363" t="e">
        <f>E2</f>
        <v>#N/A</v>
      </c>
      <c r="D30" s="349"/>
      <c r="E30" s="364"/>
    </row>
    <row r="31" spans="1:7" x14ac:dyDescent="0.35">
      <c r="A31" s="349" t="s">
        <v>10</v>
      </c>
      <c r="B31" s="349"/>
      <c r="C31" s="365">
        <f>_xlfn.XLOOKUP(1, Prirezi!I2:I481, Prirezi!E2:E481, 0, 0, -1)</f>
        <v>0</v>
      </c>
      <c r="D31" s="349"/>
      <c r="E31" s="366"/>
    </row>
    <row r="32" spans="1:7" x14ac:dyDescent="0.35">
      <c r="A32" s="349" t="s">
        <v>2740</v>
      </c>
      <c r="B32" s="349"/>
      <c r="C32" s="367"/>
      <c r="D32" s="349"/>
      <c r="E32" s="368" t="e">
        <f>IF(SUM('Upola stope'!C:C) &gt;= 1, _xlfn.XLOOKUP(1,Tablica4[Podudaranje s pretragom],Tablica4[Niža stopa])/2, _xlfn.XLOOKUP(1,Tablica4[Podudaranje s pretragom],Tablica4[Niža stopa]))</f>
        <v>#N/A</v>
      </c>
      <c r="F32" s="344" t="str">
        <f>IF(SUM('Upola stope'!C:C) &gt;= 1, "Navedena je upola manja stopa poreza jer se takva koristi za obračun plaće.", " ")</f>
        <v xml:space="preserve"> </v>
      </c>
      <c r="G32" s="369"/>
    </row>
    <row r="33" spans="1:6" ht="29" x14ac:dyDescent="0.35">
      <c r="A33" s="349" t="s">
        <v>2741</v>
      </c>
      <c r="B33" s="349" t="s">
        <v>2742</v>
      </c>
      <c r="C33" s="355">
        <f>IF(SUM('Upola stope'!C:C) &gt;= 1, 20%*MIN(3981.69,C29)/2, 20%*MIN(3981.69,C29))</f>
        <v>0</v>
      </c>
      <c r="D33" s="349" t="s">
        <v>2743</v>
      </c>
      <c r="E33" s="355" t="e">
        <f>E32*MIN(4200,E29)</f>
        <v>#N/A</v>
      </c>
    </row>
    <row r="34" spans="1:6" x14ac:dyDescent="0.35">
      <c r="A34" s="349" t="s">
        <v>2744</v>
      </c>
      <c r="B34" s="349"/>
      <c r="C34" s="367"/>
      <c r="D34" s="349"/>
      <c r="E34" s="368" t="e">
        <f>IF(SUM('Upola stope'!C:C) &gt;= 1, _xlfn.XLOOKUP(1,Tablica4[Podudaranje s pretragom],Tablica4[Viša stopa])/2, _xlfn.XLOOKUP(1,Tablica4[Podudaranje s pretragom],Tablica4[Viša stopa]))</f>
        <v>#N/A</v>
      </c>
      <c r="F34" s="344" t="str">
        <f>IF(SUM('Upola stope'!C:C) &gt;= 1, "Navedena je upola manja stopa poreza jer se takva koristi za obračun plaće.", " ")</f>
        <v xml:space="preserve"> </v>
      </c>
    </row>
    <row r="35" spans="1:6" ht="29" x14ac:dyDescent="0.35">
      <c r="A35" s="349" t="s">
        <v>2745</v>
      </c>
      <c r="B35" s="349" t="s">
        <v>2746</v>
      </c>
      <c r="C35" s="355">
        <f>IF(SUM('Upola stope'!C:C) &gt;= 1,  IF(C29&gt;3981.69,30%*(C29-3981.69),0)/2, IF(C29&gt;3981.69,30%*(C29-3981.69),0))</f>
        <v>0</v>
      </c>
      <c r="D35" s="349" t="s">
        <v>2747</v>
      </c>
      <c r="E35" s="355">
        <f>IF(E29&gt;4200,E34*(E29-4200),0)</f>
        <v>0</v>
      </c>
    </row>
    <row r="36" spans="1:6" x14ac:dyDescent="0.35">
      <c r="A36" s="349" t="s">
        <v>2748</v>
      </c>
      <c r="B36" s="349" t="s">
        <v>2749</v>
      </c>
      <c r="C36" s="354">
        <f>C31*(C33+C35)</f>
        <v>0</v>
      </c>
      <c r="D36" s="349"/>
      <c r="E36" s="354"/>
    </row>
    <row r="37" spans="1:6" x14ac:dyDescent="0.35">
      <c r="A37" s="370" t="s">
        <v>2750</v>
      </c>
      <c r="B37" s="370" t="s">
        <v>2751</v>
      </c>
      <c r="C37" s="371">
        <f>C14-C33-C35-C36</f>
        <v>0</v>
      </c>
      <c r="D37" s="370" t="s">
        <v>2751</v>
      </c>
      <c r="E37" s="371" t="e">
        <f>E14-E33-E35</f>
        <v>#N/A</v>
      </c>
    </row>
    <row r="38" spans="1:6" ht="29" x14ac:dyDescent="0.35">
      <c r="A38" s="349" t="s">
        <v>2752</v>
      </c>
      <c r="B38" s="372"/>
      <c r="C38" s="373" t="s">
        <v>2753</v>
      </c>
      <c r="D38" s="372"/>
      <c r="E38" s="373" t="s">
        <v>2753</v>
      </c>
    </row>
    <row r="39" spans="1:6" ht="29" x14ac:dyDescent="0.35">
      <c r="A39" s="349" t="s">
        <v>2752</v>
      </c>
      <c r="B39" s="349" t="s">
        <v>2754</v>
      </c>
      <c r="C39" s="355">
        <f>IF(C38="da",16.5 %*C9,0)</f>
        <v>0</v>
      </c>
      <c r="D39" s="349" t="s">
        <v>2754</v>
      </c>
      <c r="E39" s="355">
        <f>IF(E38="da",16.5 %*E9,0)</f>
        <v>0</v>
      </c>
    </row>
    <row r="40" spans="1:6" ht="29" x14ac:dyDescent="0.35">
      <c r="A40" s="374" t="s">
        <v>2755</v>
      </c>
      <c r="B40" s="374" t="s">
        <v>2756</v>
      </c>
      <c r="C40" s="375">
        <f>C9+C39</f>
        <v>0</v>
      </c>
      <c r="D40" s="374" t="s">
        <v>2756</v>
      </c>
      <c r="E40" s="375">
        <f>E9+E39</f>
        <v>0</v>
      </c>
    </row>
    <row r="41" spans="1:6" x14ac:dyDescent="0.35">
      <c r="A41" s="376" t="s">
        <v>2783</v>
      </c>
      <c r="B41" s="376"/>
      <c r="C41" s="377" t="e" cm="1">
        <f t="array" ref="C41">_xlfn.IFS(E41&gt;0,"porast",E41=0,"nema promjene",E41&lt;0,"smanjenje")</f>
        <v>#N/A</v>
      </c>
      <c r="D41" s="376"/>
      <c r="E41" s="377" t="e">
        <f>E37-C37</f>
        <v>#N/A</v>
      </c>
    </row>
    <row r="42" spans="1:6" x14ac:dyDescent="0.35">
      <c r="A42" s="376" t="s">
        <v>2784</v>
      </c>
      <c r="B42" s="376"/>
      <c r="C42" s="377" t="e" cm="1">
        <f t="array" ref="C42">_xlfn.IFS(E42&gt;0,"porast",E42=0,"nema promjene",E42&lt;0,"smanjenje")</f>
        <v>#N/A</v>
      </c>
      <c r="D42" s="376"/>
      <c r="E42" s="378" t="e">
        <f>E37/C37-1</f>
        <v>#N/A</v>
      </c>
    </row>
    <row r="43" spans="1:6" ht="130.5" x14ac:dyDescent="0.35">
      <c r="A43" s="379" t="s">
        <v>2757</v>
      </c>
      <c r="B43" s="348"/>
      <c r="C43" s="380" t="str">
        <f>IF(C28&gt;0,"U 2023. ste vjerojatno plaćali više poreza nego što trebate. U veljači 2024. besplatno preuzmite mobilnu aplikaciju Toni Milun i upotrebite kalkulator Popodicu da provjerite imate li pravo na povrat poreza za 2023. Zatražite ga do kraja veljače."," ")</f>
        <v>U 2023. ste vjerojatno plaćali više poreza nego što trebate. U veljači 2024. besplatno preuzmite mobilnu aplikaciju Toni Milun i upotrebite kalkulator Popodicu da provjerite imate li pravo na povrat poreza za 2023. Zatražite ga do kraja veljače.</v>
      </c>
      <c r="D43" s="348"/>
      <c r="E43" s="380" t="str">
        <f>IF(E28&gt;0,"U 2024. ćete vjerojatno plaćati više poreza nego što trebate. Možda možete dio osobnog odbitka za djecu ili uzdržavane članove prebaciti na drugog roditelja?"," ")</f>
        <v>U 2024. ćete vjerojatno plaćati više poreza nego što trebate. Možda možete dio osobnog odbitka za djecu ili uzdržavane članove prebaciti na drugog roditelja?</v>
      </c>
    </row>
  </sheetData>
  <sheetProtection algorithmName="SHA-512" hashValue="8mMOndk03VPEYkGG1DS23BaT6aS+mXq4jEWNsa40Nbs7obWcYGyx9kdiojJFOn1GuAerIeCNV4NZN3ecPhjNkQ==" saltValue="3IFuS+J6lHMDro0FeiWdug==" spinCount="100000" sheet="1" objects="1" scenarios="1"/>
  <phoneticPr fontId="24" type="noConversion"/>
  <conditionalFormatting sqref="C28">
    <cfRule type="cellIs" dxfId="1" priority="2" operator="greaterThan">
      <formula>0</formula>
    </cfRule>
  </conditionalFormatting>
  <conditionalFormatting sqref="E28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19D4-D656-6748-96F9-504A11523EAF}">
  <sheetPr codeName="Sheet2"/>
  <dimension ref="A1:H558"/>
  <sheetViews>
    <sheetView topLeftCell="B1" zoomScale="138" zoomScaleNormal="138" workbookViewId="0">
      <selection activeCell="A10" sqref="A10:G10"/>
    </sheetView>
  </sheetViews>
  <sheetFormatPr defaultColWidth="8.6640625" defaultRowHeight="14.5" x14ac:dyDescent="0.35"/>
  <cols>
    <col min="1" max="1" width="7.6640625" style="281" customWidth="1"/>
    <col min="2" max="2" width="21.6640625" style="281" customWidth="1"/>
    <col min="3" max="3" width="43.6640625" style="264" customWidth="1"/>
    <col min="4" max="4" width="23.6640625" style="281" customWidth="1"/>
    <col min="5" max="5" width="14.33203125" style="264" customWidth="1"/>
    <col min="6" max="6" width="14.6640625" style="264" bestFit="1" customWidth="1"/>
    <col min="7" max="7" width="14.6640625" style="264" customWidth="1"/>
    <col min="8" max="8" width="25.6640625" style="264" bestFit="1" customWidth="1"/>
    <col min="9" max="16384" width="8.6640625" style="264"/>
  </cols>
  <sheetData>
    <row r="1" spans="1:8" ht="25.25" customHeight="1" x14ac:dyDescent="0.35">
      <c r="A1" s="260" t="s">
        <v>1024</v>
      </c>
      <c r="B1" s="261" t="s">
        <v>1025</v>
      </c>
      <c r="C1" s="262" t="s">
        <v>1026</v>
      </c>
      <c r="D1" s="262" t="s">
        <v>1027</v>
      </c>
      <c r="E1" s="262" t="s">
        <v>1028</v>
      </c>
      <c r="F1" s="263" t="s">
        <v>1029</v>
      </c>
      <c r="G1" s="263" t="s">
        <v>1030</v>
      </c>
      <c r="H1" s="262" t="s">
        <v>2771</v>
      </c>
    </row>
    <row r="2" spans="1:8" x14ac:dyDescent="0.35">
      <c r="A2" s="265" t="s">
        <v>1031</v>
      </c>
      <c r="B2" s="266">
        <v>19</v>
      </c>
      <c r="C2" s="267" t="s">
        <v>1032</v>
      </c>
      <c r="D2" s="268" t="s">
        <v>1033</v>
      </c>
      <c r="E2" s="269" t="s">
        <v>2762</v>
      </c>
      <c r="F2" s="270">
        <v>0.2</v>
      </c>
      <c r="G2" s="270">
        <v>0.3</v>
      </c>
      <c r="H2" s="264">
        <f>IF(ISNUMBER(SEARCH('2023 i 2024'!$C$2, C2)), 1, 0)</f>
        <v>0</v>
      </c>
    </row>
    <row r="3" spans="1:8" x14ac:dyDescent="0.35">
      <c r="A3" s="265" t="s">
        <v>1035</v>
      </c>
      <c r="B3" s="266">
        <v>27</v>
      </c>
      <c r="C3" s="267" t="s">
        <v>1036</v>
      </c>
      <c r="D3" s="268" t="s">
        <v>1037</v>
      </c>
      <c r="E3" s="271" t="s">
        <v>1038</v>
      </c>
      <c r="F3" s="270">
        <v>0.2</v>
      </c>
      <c r="G3" s="270">
        <v>0.3</v>
      </c>
      <c r="H3" s="264">
        <f>IF(ISNUMBER(SEARCH('2023 i 2024'!$C$2, C3)), 1, 0)</f>
        <v>0</v>
      </c>
    </row>
    <row r="4" spans="1:8" x14ac:dyDescent="0.35">
      <c r="A4" s="265" t="s">
        <v>1039</v>
      </c>
      <c r="B4" s="266">
        <v>35</v>
      </c>
      <c r="C4" s="267" t="s">
        <v>1040</v>
      </c>
      <c r="D4" s="268" t="s">
        <v>1041</v>
      </c>
      <c r="E4" s="271" t="s">
        <v>1042</v>
      </c>
      <c r="F4" s="270">
        <v>0.21</v>
      </c>
      <c r="G4" s="270">
        <v>0.315</v>
      </c>
      <c r="H4" s="264">
        <f>IF(ISNUMBER(SEARCH('2023 i 2024'!$C$2, C4)), 1, 0)</f>
        <v>0</v>
      </c>
    </row>
    <row r="5" spans="1:8" x14ac:dyDescent="0.35">
      <c r="A5" s="265" t="s">
        <v>1043</v>
      </c>
      <c r="B5" s="266">
        <v>43</v>
      </c>
      <c r="C5" s="267" t="s">
        <v>1044</v>
      </c>
      <c r="D5" s="268" t="s">
        <v>1045</v>
      </c>
      <c r="E5" s="271" t="s">
        <v>1034</v>
      </c>
      <c r="F5" s="270">
        <v>0.2</v>
      </c>
      <c r="G5" s="270">
        <v>0.3</v>
      </c>
      <c r="H5" s="264">
        <f>IF(ISNUMBER(SEARCH('2023 i 2024'!$C$2, C5)), 1, 0)</f>
        <v>0</v>
      </c>
    </row>
    <row r="6" spans="1:8" x14ac:dyDescent="0.35">
      <c r="A6" s="265" t="s">
        <v>1046</v>
      </c>
      <c r="B6" s="266">
        <v>51</v>
      </c>
      <c r="C6" s="267" t="s">
        <v>1047</v>
      </c>
      <c r="D6" s="268" t="s">
        <v>1048</v>
      </c>
      <c r="E6" s="269" t="s">
        <v>2762</v>
      </c>
      <c r="F6" s="270">
        <v>0.2</v>
      </c>
      <c r="G6" s="270">
        <v>0.3</v>
      </c>
      <c r="H6" s="264">
        <f>IF(ISNUMBER(SEARCH('2023 i 2024'!$C$2, C6)), 1, 0)</f>
        <v>0</v>
      </c>
    </row>
    <row r="7" spans="1:8" x14ac:dyDescent="0.35">
      <c r="A7" s="265" t="s">
        <v>1049</v>
      </c>
      <c r="B7" s="266">
        <v>60</v>
      </c>
      <c r="C7" s="267" t="s">
        <v>1050</v>
      </c>
      <c r="D7" s="268" t="s">
        <v>1051</v>
      </c>
      <c r="E7" s="271" t="s">
        <v>2762</v>
      </c>
      <c r="F7" s="270">
        <v>0.2</v>
      </c>
      <c r="G7" s="270">
        <v>0.3</v>
      </c>
      <c r="H7" s="264">
        <f>IF(ISNUMBER(SEARCH('2023 i 2024'!$C$2, C7)), 1, 0)</f>
        <v>0</v>
      </c>
    </row>
    <row r="8" spans="1:8" x14ac:dyDescent="0.35">
      <c r="A8" s="265" t="s">
        <v>1052</v>
      </c>
      <c r="B8" s="266">
        <v>78</v>
      </c>
      <c r="C8" s="267" t="s">
        <v>1053</v>
      </c>
      <c r="D8" s="268" t="s">
        <v>1054</v>
      </c>
      <c r="E8" s="271" t="s">
        <v>1034</v>
      </c>
      <c r="F8" s="270">
        <v>0.2</v>
      </c>
      <c r="G8" s="270">
        <v>0.3</v>
      </c>
      <c r="H8" s="264">
        <f>IF(ISNUMBER(SEARCH('2023 i 2024'!$C$2, C8)), 1, 0)</f>
        <v>0</v>
      </c>
    </row>
    <row r="9" spans="1:8" x14ac:dyDescent="0.35">
      <c r="A9" s="265" t="s">
        <v>1055</v>
      </c>
      <c r="B9" s="266">
        <v>86</v>
      </c>
      <c r="C9" s="267" t="s">
        <v>1056</v>
      </c>
      <c r="D9" s="268" t="s">
        <v>1057</v>
      </c>
      <c r="E9" s="271" t="s">
        <v>1058</v>
      </c>
      <c r="F9" s="270">
        <v>0.15</v>
      </c>
      <c r="G9" s="270">
        <v>0.25</v>
      </c>
      <c r="H9" s="264">
        <f>IF(ISNUMBER(SEARCH('2023 i 2024'!$C$2, C9)), 1, 0)</f>
        <v>0</v>
      </c>
    </row>
    <row r="10" spans="1:8" x14ac:dyDescent="0.35">
      <c r="A10" s="265" t="s">
        <v>1059</v>
      </c>
      <c r="B10" s="266">
        <v>94</v>
      </c>
      <c r="C10" s="267" t="s">
        <v>1060</v>
      </c>
      <c r="D10" s="268" t="s">
        <v>1061</v>
      </c>
      <c r="E10" s="269" t="s">
        <v>1042</v>
      </c>
      <c r="F10" s="270">
        <v>0.17</v>
      </c>
      <c r="G10" s="270">
        <v>0.27</v>
      </c>
      <c r="H10" s="264">
        <f>IF(ISNUMBER(SEARCH('2023 i 2024'!$C$2, C10)), 1, 0)</f>
        <v>0</v>
      </c>
    </row>
    <row r="11" spans="1:8" x14ac:dyDescent="0.35">
      <c r="A11" s="265" t="s">
        <v>1062</v>
      </c>
      <c r="B11" s="266">
        <v>108</v>
      </c>
      <c r="C11" s="267" t="s">
        <v>1063</v>
      </c>
      <c r="D11" s="268" t="s">
        <v>1064</v>
      </c>
      <c r="E11" s="271" t="s">
        <v>1034</v>
      </c>
      <c r="F11" s="270">
        <v>0.2</v>
      </c>
      <c r="G11" s="270">
        <v>0.3</v>
      </c>
      <c r="H11" s="264">
        <f>IF(ISNUMBER(SEARCH('2023 i 2024'!$C$2, C11)), 1, 0)</f>
        <v>0</v>
      </c>
    </row>
    <row r="12" spans="1:8" x14ac:dyDescent="0.35">
      <c r="A12" s="265" t="s">
        <v>1065</v>
      </c>
      <c r="B12" s="266">
        <v>116</v>
      </c>
      <c r="C12" s="267" t="s">
        <v>1066</v>
      </c>
      <c r="D12" s="268" t="s">
        <v>1067</v>
      </c>
      <c r="E12" s="271" t="s">
        <v>1034</v>
      </c>
      <c r="F12" s="270">
        <v>0.2</v>
      </c>
      <c r="G12" s="270">
        <v>0.3</v>
      </c>
      <c r="H12" s="264">
        <f>IF(ISNUMBER(SEARCH('2023 i 2024'!$C$2, C12)), 1, 0)</f>
        <v>0</v>
      </c>
    </row>
    <row r="13" spans="1:8" x14ac:dyDescent="0.35">
      <c r="A13" s="265" t="s">
        <v>1068</v>
      </c>
      <c r="B13" s="266">
        <v>5509</v>
      </c>
      <c r="C13" s="267" t="s">
        <v>1069</v>
      </c>
      <c r="D13" s="268" t="s">
        <v>1070</v>
      </c>
      <c r="E13" s="271" t="s">
        <v>1042</v>
      </c>
      <c r="F13" s="270">
        <v>0.21</v>
      </c>
      <c r="G13" s="270">
        <v>0.3</v>
      </c>
      <c r="H13" s="264">
        <f>IF(ISNUMBER(SEARCH('2023 i 2024'!$C$2, C13)), 1, 0)</f>
        <v>0</v>
      </c>
    </row>
    <row r="14" spans="1:8" x14ac:dyDescent="0.35">
      <c r="A14" s="265" t="s">
        <v>1071</v>
      </c>
      <c r="B14" s="266">
        <v>124</v>
      </c>
      <c r="C14" s="267" t="s">
        <v>1072</v>
      </c>
      <c r="D14" s="268" t="s">
        <v>1073</v>
      </c>
      <c r="E14" s="269" t="s">
        <v>2762</v>
      </c>
      <c r="F14" s="270">
        <v>0.2</v>
      </c>
      <c r="G14" s="270">
        <v>0.3</v>
      </c>
      <c r="H14" s="264">
        <f>IF(ISNUMBER(SEARCH('2023 i 2024'!$C$2, C14)), 1, 0)</f>
        <v>0</v>
      </c>
    </row>
    <row r="15" spans="1:8" x14ac:dyDescent="0.35">
      <c r="A15" s="265" t="s">
        <v>1074</v>
      </c>
      <c r="B15" s="266">
        <v>132</v>
      </c>
      <c r="C15" s="267" t="s">
        <v>1075</v>
      </c>
      <c r="D15" s="268" t="s">
        <v>1076</v>
      </c>
      <c r="E15" s="271" t="s">
        <v>1077</v>
      </c>
      <c r="F15" s="270">
        <v>0.2</v>
      </c>
      <c r="G15" s="270">
        <v>0.25</v>
      </c>
      <c r="H15" s="264">
        <f>IF(ISNUMBER(SEARCH('2023 i 2024'!$C$2, C15)), 1, 0)</f>
        <v>0</v>
      </c>
    </row>
    <row r="16" spans="1:8" x14ac:dyDescent="0.35">
      <c r="A16" s="265" t="s">
        <v>1078</v>
      </c>
      <c r="B16" s="266">
        <v>159</v>
      </c>
      <c r="C16" s="267" t="s">
        <v>1079</v>
      </c>
      <c r="D16" s="268" t="s">
        <v>1080</v>
      </c>
      <c r="E16" s="271" t="s">
        <v>1034</v>
      </c>
      <c r="F16" s="270">
        <v>0.2</v>
      </c>
      <c r="G16" s="270">
        <v>0.3</v>
      </c>
      <c r="H16" s="264">
        <f>IF(ISNUMBER(SEARCH('2023 i 2024'!$C$2, C16)), 1, 0)</f>
        <v>0</v>
      </c>
    </row>
    <row r="17" spans="1:8" x14ac:dyDescent="0.35">
      <c r="A17" s="265" t="s">
        <v>1081</v>
      </c>
      <c r="B17" s="266">
        <v>167</v>
      </c>
      <c r="C17" s="267" t="s">
        <v>1082</v>
      </c>
      <c r="D17" s="268" t="s">
        <v>1083</v>
      </c>
      <c r="E17" s="271" t="s">
        <v>1084</v>
      </c>
      <c r="F17" s="270">
        <v>0.214</v>
      </c>
      <c r="G17" s="270">
        <v>0.32100000000000001</v>
      </c>
      <c r="H17" s="264">
        <f>IF(ISNUMBER(SEARCH('2023 i 2024'!$C$2, C17)), 1, 0)</f>
        <v>0</v>
      </c>
    </row>
    <row r="18" spans="1:8" x14ac:dyDescent="0.35">
      <c r="A18" s="265" t="s">
        <v>1085</v>
      </c>
      <c r="B18" s="266">
        <v>175</v>
      </c>
      <c r="C18" s="267" t="s">
        <v>1086</v>
      </c>
      <c r="D18" s="268" t="s">
        <v>1087</v>
      </c>
      <c r="E18" s="269" t="s">
        <v>1034</v>
      </c>
      <c r="F18" s="270">
        <v>0.2</v>
      </c>
      <c r="G18" s="270">
        <v>0.3</v>
      </c>
      <c r="H18" s="264">
        <f>IF(ISNUMBER(SEARCH('2023 i 2024'!$C$2, C18)), 1, 0)</f>
        <v>0</v>
      </c>
    </row>
    <row r="19" spans="1:8" x14ac:dyDescent="0.35">
      <c r="A19" s="265" t="s">
        <v>1088</v>
      </c>
      <c r="B19" s="266">
        <v>183</v>
      </c>
      <c r="C19" s="267" t="s">
        <v>1089</v>
      </c>
      <c r="D19" s="268" t="s">
        <v>1090</v>
      </c>
      <c r="E19" s="271" t="s">
        <v>1034</v>
      </c>
      <c r="F19" s="270">
        <v>0.2</v>
      </c>
      <c r="G19" s="270">
        <v>0.3</v>
      </c>
      <c r="H19" s="264">
        <f>IF(ISNUMBER(SEARCH('2023 i 2024'!$C$2, C19)), 1, 0)</f>
        <v>0</v>
      </c>
    </row>
    <row r="20" spans="1:8" x14ac:dyDescent="0.35">
      <c r="A20" s="265" t="s">
        <v>1091</v>
      </c>
      <c r="B20" s="266">
        <v>191</v>
      </c>
      <c r="C20" s="267" t="s">
        <v>1092</v>
      </c>
      <c r="D20" s="268" t="s">
        <v>1093</v>
      </c>
      <c r="E20" s="271" t="s">
        <v>1038</v>
      </c>
      <c r="F20" s="270">
        <v>0.2</v>
      </c>
      <c r="G20" s="270">
        <v>0.3</v>
      </c>
      <c r="H20" s="264">
        <f>IF(ISNUMBER(SEARCH('2023 i 2024'!$C$2, C20)), 1, 0)</f>
        <v>0</v>
      </c>
    </row>
    <row r="21" spans="1:8" x14ac:dyDescent="0.35">
      <c r="A21" s="265" t="s">
        <v>1094</v>
      </c>
      <c r="B21" s="266">
        <v>205</v>
      </c>
      <c r="C21" s="267" t="s">
        <v>1095</v>
      </c>
      <c r="D21" s="268" t="s">
        <v>1096</v>
      </c>
      <c r="E21" s="271" t="s">
        <v>1034</v>
      </c>
      <c r="F21" s="270">
        <v>0.2</v>
      </c>
      <c r="G21" s="270">
        <v>0.3</v>
      </c>
      <c r="H21" s="264">
        <f>IF(ISNUMBER(SEARCH('2023 i 2024'!$C$2, C21)), 1, 0)</f>
        <v>0</v>
      </c>
    </row>
    <row r="22" spans="1:8" x14ac:dyDescent="0.35">
      <c r="A22" s="265" t="s">
        <v>1097</v>
      </c>
      <c r="B22" s="266">
        <v>6211</v>
      </c>
      <c r="C22" s="267" t="s">
        <v>1098</v>
      </c>
      <c r="D22" s="268" t="s">
        <v>1099</v>
      </c>
      <c r="E22" s="269" t="s">
        <v>1058</v>
      </c>
      <c r="F22" s="270">
        <v>0.2</v>
      </c>
      <c r="G22" s="270">
        <v>0.3</v>
      </c>
      <c r="H22" s="264">
        <f>IF(ISNUMBER(SEARCH('2023 i 2024'!$C$2, C22)), 1, 0)</f>
        <v>0</v>
      </c>
    </row>
    <row r="23" spans="1:8" x14ac:dyDescent="0.35">
      <c r="A23" s="265" t="s">
        <v>1100</v>
      </c>
      <c r="B23" s="266">
        <v>213</v>
      </c>
      <c r="C23" s="267" t="s">
        <v>1101</v>
      </c>
      <c r="D23" s="268" t="s">
        <v>1102</v>
      </c>
      <c r="E23" s="271" t="s">
        <v>1042</v>
      </c>
      <c r="F23" s="270">
        <v>0.2</v>
      </c>
      <c r="G23" s="270">
        <v>0.3</v>
      </c>
      <c r="H23" s="264">
        <f>IF(ISNUMBER(SEARCH('2023 i 2024'!$C$2, C23)), 1, 0)</f>
        <v>0</v>
      </c>
    </row>
    <row r="24" spans="1:8" x14ac:dyDescent="0.35">
      <c r="A24" s="265" t="s">
        <v>1103</v>
      </c>
      <c r="B24" s="266">
        <v>221</v>
      </c>
      <c r="C24" s="267" t="s">
        <v>1104</v>
      </c>
      <c r="D24" s="268" t="s">
        <v>1105</v>
      </c>
      <c r="E24" s="271" t="s">
        <v>1034</v>
      </c>
      <c r="F24" s="270">
        <v>0.2</v>
      </c>
      <c r="G24" s="270">
        <v>0.3</v>
      </c>
      <c r="H24" s="264">
        <f>IF(ISNUMBER(SEARCH('2023 i 2024'!$C$2, C24)), 1, 0)</f>
        <v>0</v>
      </c>
    </row>
    <row r="25" spans="1:8" x14ac:dyDescent="0.35">
      <c r="A25" s="265" t="s">
        <v>1106</v>
      </c>
      <c r="B25" s="266">
        <v>3107</v>
      </c>
      <c r="C25" s="267" t="s">
        <v>1107</v>
      </c>
      <c r="D25" s="268" t="s">
        <v>1108</v>
      </c>
      <c r="E25" s="271" t="s">
        <v>1038</v>
      </c>
      <c r="F25" s="270">
        <v>0.2</v>
      </c>
      <c r="G25" s="270">
        <v>0.3</v>
      </c>
      <c r="H25" s="264">
        <f>IF(ISNUMBER(SEARCH('2023 i 2024'!$C$2, C25)), 1, 0)</f>
        <v>0</v>
      </c>
    </row>
    <row r="26" spans="1:8" x14ac:dyDescent="0.35">
      <c r="A26" s="265" t="s">
        <v>1109</v>
      </c>
      <c r="B26" s="266">
        <v>5479</v>
      </c>
      <c r="C26" s="267" t="s">
        <v>1110</v>
      </c>
      <c r="D26" s="268" t="s">
        <v>1111</v>
      </c>
      <c r="E26" s="269" t="s">
        <v>1034</v>
      </c>
      <c r="F26" s="270">
        <v>0.2</v>
      </c>
      <c r="G26" s="270">
        <v>0.3</v>
      </c>
      <c r="H26" s="264">
        <f>IF(ISNUMBER(SEARCH('2023 i 2024'!$C$2, C26)), 1, 0)</f>
        <v>0</v>
      </c>
    </row>
    <row r="27" spans="1:8" x14ac:dyDescent="0.35">
      <c r="A27" s="265" t="s">
        <v>1112</v>
      </c>
      <c r="B27" s="266">
        <v>230</v>
      </c>
      <c r="C27" s="267" t="s">
        <v>1113</v>
      </c>
      <c r="D27" s="268" t="s">
        <v>1114</v>
      </c>
      <c r="E27" s="271" t="s">
        <v>1115</v>
      </c>
      <c r="F27" s="270">
        <v>0.2</v>
      </c>
      <c r="G27" s="270">
        <v>0.3</v>
      </c>
      <c r="H27" s="264">
        <f>IF(ISNUMBER(SEARCH('2023 i 2024'!$C$2, C27)), 1, 0)</f>
        <v>0</v>
      </c>
    </row>
    <row r="28" spans="1:8" x14ac:dyDescent="0.35">
      <c r="A28" s="265" t="s">
        <v>1116</v>
      </c>
      <c r="B28" s="266">
        <v>248</v>
      </c>
      <c r="C28" s="267" t="s">
        <v>1117</v>
      </c>
      <c r="D28" s="268" t="s">
        <v>1118</v>
      </c>
      <c r="E28" s="271" t="s">
        <v>1058</v>
      </c>
      <c r="F28" s="270">
        <v>0.18</v>
      </c>
      <c r="G28" s="270">
        <v>0.28000000000000003</v>
      </c>
      <c r="H28" s="264">
        <f>IF(ISNUMBER(SEARCH('2023 i 2024'!$C$2, C28)), 1, 0)</f>
        <v>0</v>
      </c>
    </row>
    <row r="29" spans="1:8" x14ac:dyDescent="0.35">
      <c r="A29" s="265" t="s">
        <v>1119</v>
      </c>
      <c r="B29" s="266">
        <v>256</v>
      </c>
      <c r="C29" s="267" t="s">
        <v>1120</v>
      </c>
      <c r="D29" s="268" t="s">
        <v>1121</v>
      </c>
      <c r="E29" s="271" t="s">
        <v>1034</v>
      </c>
      <c r="F29" s="270">
        <v>0.2</v>
      </c>
      <c r="G29" s="270">
        <v>0.3</v>
      </c>
      <c r="H29" s="264">
        <f>IF(ISNUMBER(SEARCH('2023 i 2024'!$C$2, C29)), 1, 0)</f>
        <v>0</v>
      </c>
    </row>
    <row r="30" spans="1:8" x14ac:dyDescent="0.35">
      <c r="A30" s="265" t="s">
        <v>1122</v>
      </c>
      <c r="B30" s="266">
        <v>264</v>
      </c>
      <c r="C30" s="267" t="s">
        <v>1123</v>
      </c>
      <c r="D30" s="268" t="s">
        <v>1124</v>
      </c>
      <c r="E30" s="269" t="s">
        <v>1034</v>
      </c>
      <c r="F30" s="270">
        <v>0.2</v>
      </c>
      <c r="G30" s="270">
        <v>0.3</v>
      </c>
      <c r="H30" s="264">
        <f>IF(ISNUMBER(SEARCH('2023 i 2024'!$C$2, C30)), 1, 0)</f>
        <v>0</v>
      </c>
    </row>
    <row r="31" spans="1:8" x14ac:dyDescent="0.35">
      <c r="A31" s="265" t="s">
        <v>1125</v>
      </c>
      <c r="B31" s="266">
        <v>272</v>
      </c>
      <c r="C31" s="267" t="s">
        <v>1126</v>
      </c>
      <c r="D31" s="268" t="s">
        <v>1127</v>
      </c>
      <c r="E31" s="271" t="s">
        <v>1038</v>
      </c>
      <c r="F31" s="270">
        <v>0.2</v>
      </c>
      <c r="G31" s="270">
        <v>0.3</v>
      </c>
      <c r="H31" s="264">
        <f>IF(ISNUMBER(SEARCH('2023 i 2024'!$C$2, C31)), 1, 0)</f>
        <v>0</v>
      </c>
    </row>
    <row r="32" spans="1:8" x14ac:dyDescent="0.35">
      <c r="A32" s="265" t="s">
        <v>1128</v>
      </c>
      <c r="B32" s="266">
        <v>299</v>
      </c>
      <c r="C32" s="267" t="s">
        <v>1129</v>
      </c>
      <c r="D32" s="268" t="s">
        <v>1130</v>
      </c>
      <c r="E32" s="271" t="s">
        <v>1042</v>
      </c>
      <c r="F32" s="270">
        <v>0.2</v>
      </c>
      <c r="G32" s="270">
        <v>0.3</v>
      </c>
      <c r="H32" s="264">
        <f>IF(ISNUMBER(SEARCH('2023 i 2024'!$C$2, C32)), 1, 0)</f>
        <v>0</v>
      </c>
    </row>
    <row r="33" spans="1:8" x14ac:dyDescent="0.35">
      <c r="A33" s="265" t="s">
        <v>1131</v>
      </c>
      <c r="B33" s="266">
        <v>302</v>
      </c>
      <c r="C33" s="267" t="s">
        <v>1132</v>
      </c>
      <c r="D33" s="268" t="s">
        <v>1133</v>
      </c>
      <c r="E33" s="271" t="s">
        <v>1034</v>
      </c>
      <c r="F33" s="270">
        <v>0.2</v>
      </c>
      <c r="G33" s="270">
        <v>0.3</v>
      </c>
      <c r="H33" s="264">
        <f>IF(ISNUMBER(SEARCH('2023 i 2024'!$C$2, C33)), 1, 0)</f>
        <v>0</v>
      </c>
    </row>
    <row r="34" spans="1:8" x14ac:dyDescent="0.35">
      <c r="A34" s="265" t="s">
        <v>1134</v>
      </c>
      <c r="B34" s="266">
        <v>329</v>
      </c>
      <c r="C34" s="267" t="s">
        <v>1135</v>
      </c>
      <c r="D34" s="268" t="s">
        <v>1136</v>
      </c>
      <c r="E34" s="269" t="s">
        <v>1034</v>
      </c>
      <c r="F34" s="270">
        <v>0.2</v>
      </c>
      <c r="G34" s="270">
        <v>0.3</v>
      </c>
      <c r="H34" s="264">
        <f>IF(ISNUMBER(SEARCH('2023 i 2024'!$C$2, C34)), 1, 0)</f>
        <v>0</v>
      </c>
    </row>
    <row r="35" spans="1:8" x14ac:dyDescent="0.35">
      <c r="A35" s="265" t="s">
        <v>1137</v>
      </c>
      <c r="B35" s="266">
        <v>337</v>
      </c>
      <c r="C35" s="267" t="s">
        <v>1138</v>
      </c>
      <c r="D35" s="268" t="s">
        <v>1139</v>
      </c>
      <c r="E35" s="271" t="s">
        <v>1140</v>
      </c>
      <c r="F35" s="270">
        <v>0.2</v>
      </c>
      <c r="G35" s="270">
        <v>0.3</v>
      </c>
      <c r="H35" s="264">
        <f>IF(ISNUMBER(SEARCH('2023 i 2024'!$C$2, C35)), 1, 0)</f>
        <v>0</v>
      </c>
    </row>
    <row r="36" spans="1:8" x14ac:dyDescent="0.35">
      <c r="A36" s="265" t="s">
        <v>1141</v>
      </c>
      <c r="B36" s="266">
        <v>345</v>
      </c>
      <c r="C36" s="267" t="s">
        <v>1142</v>
      </c>
      <c r="D36" s="268" t="s">
        <v>1143</v>
      </c>
      <c r="E36" s="271" t="s">
        <v>1084</v>
      </c>
      <c r="F36" s="270">
        <v>0.2</v>
      </c>
      <c r="G36" s="270">
        <v>0.3</v>
      </c>
      <c r="H36" s="264">
        <f>IF(ISNUMBER(SEARCH('2023 i 2024'!$C$2, C36)), 1, 0)</f>
        <v>0</v>
      </c>
    </row>
    <row r="37" spans="1:8" x14ac:dyDescent="0.35">
      <c r="A37" s="265" t="s">
        <v>1144</v>
      </c>
      <c r="B37" s="266">
        <v>779</v>
      </c>
      <c r="C37" s="267" t="s">
        <v>1145</v>
      </c>
      <c r="D37" s="268" t="s">
        <v>1146</v>
      </c>
      <c r="E37" s="271" t="s">
        <v>1034</v>
      </c>
      <c r="F37" s="270">
        <v>0.2</v>
      </c>
      <c r="G37" s="270">
        <v>0.3</v>
      </c>
      <c r="H37" s="264">
        <f>IF(ISNUMBER(SEARCH('2023 i 2024'!$C$2, C37)), 1, 0)</f>
        <v>0</v>
      </c>
    </row>
    <row r="38" spans="1:8" x14ac:dyDescent="0.35">
      <c r="A38" s="265" t="s">
        <v>1147</v>
      </c>
      <c r="B38" s="266">
        <v>353</v>
      </c>
      <c r="C38" s="267" t="s">
        <v>1148</v>
      </c>
      <c r="D38" s="268" t="s">
        <v>1149</v>
      </c>
      <c r="E38" s="269" t="s">
        <v>1034</v>
      </c>
      <c r="F38" s="270">
        <v>0.2</v>
      </c>
      <c r="G38" s="270">
        <v>0.3</v>
      </c>
      <c r="H38" s="264">
        <f>IF(ISNUMBER(SEARCH('2023 i 2024'!$C$2, C38)), 1, 0)</f>
        <v>0</v>
      </c>
    </row>
    <row r="39" spans="1:8" x14ac:dyDescent="0.35">
      <c r="A39" s="265" t="s">
        <v>1150</v>
      </c>
      <c r="B39" s="266">
        <v>361</v>
      </c>
      <c r="C39" s="267" t="s">
        <v>1151</v>
      </c>
      <c r="D39" s="268" t="s">
        <v>1152</v>
      </c>
      <c r="E39" s="271" t="s">
        <v>1058</v>
      </c>
      <c r="F39" s="270">
        <v>0.22</v>
      </c>
      <c r="G39" s="270">
        <v>0.33</v>
      </c>
      <c r="H39" s="264">
        <f>IF(ISNUMBER(SEARCH('2023 i 2024'!$C$2, C39)), 1, 0)</f>
        <v>0</v>
      </c>
    </row>
    <row r="40" spans="1:8" x14ac:dyDescent="0.35">
      <c r="A40" s="265" t="s">
        <v>1153</v>
      </c>
      <c r="B40" s="266">
        <v>1511</v>
      </c>
      <c r="C40" s="267" t="s">
        <v>1154</v>
      </c>
      <c r="D40" s="268" t="s">
        <v>1155</v>
      </c>
      <c r="E40" s="271" t="s">
        <v>1034</v>
      </c>
      <c r="F40" s="270">
        <v>0.2</v>
      </c>
      <c r="G40" s="270">
        <v>0.3</v>
      </c>
      <c r="H40" s="264">
        <f>IF(ISNUMBER(SEARCH('2023 i 2024'!$C$2, C40)), 1, 0)</f>
        <v>0</v>
      </c>
    </row>
    <row r="41" spans="1:8" x14ac:dyDescent="0.35">
      <c r="A41" s="265" t="s">
        <v>1156</v>
      </c>
      <c r="B41" s="266">
        <v>370</v>
      </c>
      <c r="C41" s="267" t="s">
        <v>1157</v>
      </c>
      <c r="D41" s="268" t="s">
        <v>1158</v>
      </c>
      <c r="E41" s="271" t="s">
        <v>1140</v>
      </c>
      <c r="F41" s="270">
        <v>0.22</v>
      </c>
      <c r="G41" s="270">
        <v>0.33</v>
      </c>
      <c r="H41" s="264">
        <f>IF(ISNUMBER(SEARCH('2023 i 2024'!$C$2, C41)), 1, 0)</f>
        <v>0</v>
      </c>
    </row>
    <row r="42" spans="1:8" x14ac:dyDescent="0.35">
      <c r="A42" s="265" t="s">
        <v>1159</v>
      </c>
      <c r="B42" s="266">
        <v>388</v>
      </c>
      <c r="C42" s="267" t="s">
        <v>1160</v>
      </c>
      <c r="D42" s="268" t="s">
        <v>1161</v>
      </c>
      <c r="E42" s="269" t="s">
        <v>1034</v>
      </c>
      <c r="F42" s="270">
        <v>0.2</v>
      </c>
      <c r="G42" s="270">
        <v>0.3</v>
      </c>
      <c r="H42" s="264">
        <f>IF(ISNUMBER(SEARCH('2023 i 2024'!$C$2, C42)), 1, 0)</f>
        <v>0</v>
      </c>
    </row>
    <row r="43" spans="1:8" x14ac:dyDescent="0.35">
      <c r="A43" s="265" t="s">
        <v>1162</v>
      </c>
      <c r="B43" s="266">
        <v>396</v>
      </c>
      <c r="C43" s="267" t="s">
        <v>1163</v>
      </c>
      <c r="D43" s="268" t="s">
        <v>1164</v>
      </c>
      <c r="E43" s="271" t="s">
        <v>1034</v>
      </c>
      <c r="F43" s="270">
        <v>0.2</v>
      </c>
      <c r="G43" s="270">
        <v>0.3</v>
      </c>
      <c r="H43" s="264">
        <f>IF(ISNUMBER(SEARCH('2023 i 2024'!$C$2, C43)), 1, 0)</f>
        <v>0</v>
      </c>
    </row>
    <row r="44" spans="1:8" x14ac:dyDescent="0.35">
      <c r="A44" s="265" t="s">
        <v>1165</v>
      </c>
      <c r="B44" s="266">
        <v>400</v>
      </c>
      <c r="C44" s="267" t="s">
        <v>1166</v>
      </c>
      <c r="D44" s="268" t="s">
        <v>1167</v>
      </c>
      <c r="E44" s="271" t="s">
        <v>2762</v>
      </c>
      <c r="F44" s="270">
        <v>0.2</v>
      </c>
      <c r="G44" s="270">
        <v>0.3</v>
      </c>
      <c r="H44" s="264">
        <f>IF(ISNUMBER(SEARCH('2023 i 2024'!$C$2, C44)), 1, 0)</f>
        <v>0</v>
      </c>
    </row>
    <row r="45" spans="1:8" x14ac:dyDescent="0.35">
      <c r="A45" s="265" t="s">
        <v>1168</v>
      </c>
      <c r="B45" s="266">
        <v>418</v>
      </c>
      <c r="C45" s="267" t="s">
        <v>1169</v>
      </c>
      <c r="D45" s="268" t="s">
        <v>1170</v>
      </c>
      <c r="E45" s="271" t="s">
        <v>1034</v>
      </c>
      <c r="F45" s="270">
        <v>0.2</v>
      </c>
      <c r="G45" s="270">
        <v>0.3</v>
      </c>
      <c r="H45" s="264">
        <f>IF(ISNUMBER(SEARCH('2023 i 2024'!$C$2, C45)), 1, 0)</f>
        <v>0</v>
      </c>
    </row>
    <row r="46" spans="1:8" x14ac:dyDescent="0.35">
      <c r="A46" s="265" t="s">
        <v>1171</v>
      </c>
      <c r="B46" s="266">
        <v>426</v>
      </c>
      <c r="C46" s="267" t="s">
        <v>1172</v>
      </c>
      <c r="D46" s="268" t="s">
        <v>1173</v>
      </c>
      <c r="E46" s="269" t="s">
        <v>1174</v>
      </c>
      <c r="F46" s="270">
        <v>0.2</v>
      </c>
      <c r="G46" s="270">
        <v>0.3</v>
      </c>
      <c r="H46" s="264">
        <f>IF(ISNUMBER(SEARCH('2023 i 2024'!$C$2, C46)), 1, 0)</f>
        <v>0</v>
      </c>
    </row>
    <row r="47" spans="1:8" x14ac:dyDescent="0.35">
      <c r="A47" s="265" t="s">
        <v>1175</v>
      </c>
      <c r="B47" s="266">
        <v>5673</v>
      </c>
      <c r="C47" s="267" t="s">
        <v>1176</v>
      </c>
      <c r="D47" s="268" t="s">
        <v>1177</v>
      </c>
      <c r="E47" s="271" t="s">
        <v>1034</v>
      </c>
      <c r="F47" s="270">
        <v>0.2</v>
      </c>
      <c r="G47" s="270">
        <v>0.3</v>
      </c>
      <c r="H47" s="264">
        <f>IF(ISNUMBER(SEARCH('2023 i 2024'!$C$2, C47)), 1, 0)</f>
        <v>0</v>
      </c>
    </row>
    <row r="48" spans="1:8" x14ac:dyDescent="0.35">
      <c r="A48" s="265" t="s">
        <v>1178</v>
      </c>
      <c r="B48" s="266">
        <v>434</v>
      </c>
      <c r="C48" s="267" t="s">
        <v>1179</v>
      </c>
      <c r="D48" s="268" t="s">
        <v>1180</v>
      </c>
      <c r="E48" s="271" t="s">
        <v>1115</v>
      </c>
      <c r="F48" s="270">
        <v>0.22</v>
      </c>
      <c r="G48" s="270">
        <v>0.33</v>
      </c>
      <c r="H48" s="264">
        <f>IF(ISNUMBER(SEARCH('2023 i 2024'!$C$2, C48)), 1, 0)</f>
        <v>0</v>
      </c>
    </row>
    <row r="49" spans="1:8" x14ac:dyDescent="0.35">
      <c r="A49" s="265" t="s">
        <v>1181</v>
      </c>
      <c r="B49" s="266">
        <v>442</v>
      </c>
      <c r="C49" s="267" t="s">
        <v>1182</v>
      </c>
      <c r="D49" s="268" t="s">
        <v>1183</v>
      </c>
      <c r="E49" s="271" t="s">
        <v>1140</v>
      </c>
      <c r="F49" s="270">
        <v>0.2</v>
      </c>
      <c r="G49" s="270">
        <v>0.3</v>
      </c>
      <c r="H49" s="264">
        <f>IF(ISNUMBER(SEARCH('2023 i 2024'!$C$2, C49)), 1, 0)</f>
        <v>0</v>
      </c>
    </row>
    <row r="50" spans="1:8" x14ac:dyDescent="0.35">
      <c r="A50" s="265" t="s">
        <v>1184</v>
      </c>
      <c r="B50" s="266">
        <v>469</v>
      </c>
      <c r="C50" s="267" t="s">
        <v>1185</v>
      </c>
      <c r="D50" s="268" t="s">
        <v>1186</v>
      </c>
      <c r="E50" s="269" t="s">
        <v>1034</v>
      </c>
      <c r="F50" s="270">
        <v>0.2</v>
      </c>
      <c r="G50" s="270">
        <v>0.3</v>
      </c>
      <c r="H50" s="264">
        <f>IF(ISNUMBER(SEARCH('2023 i 2024'!$C$2, C50)), 1, 0)</f>
        <v>0</v>
      </c>
    </row>
    <row r="51" spans="1:8" x14ac:dyDescent="0.35">
      <c r="A51" s="265" t="s">
        <v>1187</v>
      </c>
      <c r="B51" s="266">
        <v>477</v>
      </c>
      <c r="C51" s="267" t="s">
        <v>1188</v>
      </c>
      <c r="D51" s="268" t="s">
        <v>1189</v>
      </c>
      <c r="E51" s="271" t="s">
        <v>1034</v>
      </c>
      <c r="F51" s="270">
        <v>0.2</v>
      </c>
      <c r="G51" s="270">
        <v>0.3</v>
      </c>
      <c r="H51" s="264">
        <f>IF(ISNUMBER(SEARCH('2023 i 2024'!$C$2, C51)), 1, 0)</f>
        <v>0</v>
      </c>
    </row>
    <row r="52" spans="1:8" x14ac:dyDescent="0.35">
      <c r="A52" s="265" t="s">
        <v>1190</v>
      </c>
      <c r="B52" s="266">
        <v>485</v>
      </c>
      <c r="C52" s="267" t="s">
        <v>1191</v>
      </c>
      <c r="D52" s="268" t="s">
        <v>1192</v>
      </c>
      <c r="E52" s="271" t="s">
        <v>1034</v>
      </c>
      <c r="F52" s="270">
        <v>0.2</v>
      </c>
      <c r="G52" s="270">
        <v>0.3</v>
      </c>
      <c r="H52" s="264">
        <f>IF(ISNUMBER(SEARCH('2023 i 2024'!$C$2, C52)), 1, 0)</f>
        <v>0</v>
      </c>
    </row>
    <row r="53" spans="1:8" x14ac:dyDescent="0.35">
      <c r="A53" s="265" t="s">
        <v>1193</v>
      </c>
      <c r="B53" s="266">
        <v>493</v>
      </c>
      <c r="C53" s="267" t="s">
        <v>1194</v>
      </c>
      <c r="D53" s="268" t="s">
        <v>1195</v>
      </c>
      <c r="E53" s="271" t="s">
        <v>1034</v>
      </c>
      <c r="F53" s="270">
        <v>0.2</v>
      </c>
      <c r="G53" s="270">
        <v>0.3</v>
      </c>
      <c r="H53" s="264">
        <f>IF(ISNUMBER(SEARCH('2023 i 2024'!$C$2, C53)), 1, 0)</f>
        <v>0</v>
      </c>
    </row>
    <row r="54" spans="1:8" x14ac:dyDescent="0.35">
      <c r="A54" s="265" t="s">
        <v>1196</v>
      </c>
      <c r="B54" s="266">
        <v>507</v>
      </c>
      <c r="C54" s="267" t="s">
        <v>1197</v>
      </c>
      <c r="D54" s="268" t="s">
        <v>1198</v>
      </c>
      <c r="E54" s="269" t="s">
        <v>1034</v>
      </c>
      <c r="F54" s="270">
        <v>0.2</v>
      </c>
      <c r="G54" s="270">
        <v>0.3</v>
      </c>
      <c r="H54" s="264">
        <f>IF(ISNUMBER(SEARCH('2023 i 2024'!$C$2, C54)), 1, 0)</f>
        <v>0</v>
      </c>
    </row>
    <row r="55" spans="1:8" x14ac:dyDescent="0.35">
      <c r="A55" s="265" t="s">
        <v>1199</v>
      </c>
      <c r="B55" s="266">
        <v>515</v>
      </c>
      <c r="C55" s="267" t="s">
        <v>1200</v>
      </c>
      <c r="D55" s="268" t="s">
        <v>1201</v>
      </c>
      <c r="E55" s="271" t="s">
        <v>1034</v>
      </c>
      <c r="F55" s="270">
        <v>0.2</v>
      </c>
      <c r="G55" s="270">
        <v>0.3</v>
      </c>
      <c r="H55" s="264">
        <f>IF(ISNUMBER(SEARCH('2023 i 2024'!$C$2, C55)), 1, 0)</f>
        <v>0</v>
      </c>
    </row>
    <row r="56" spans="1:8" x14ac:dyDescent="0.35">
      <c r="A56" s="265" t="s">
        <v>1202</v>
      </c>
      <c r="B56" s="266">
        <v>523</v>
      </c>
      <c r="C56" s="267" t="s">
        <v>1203</v>
      </c>
      <c r="D56" s="268" t="s">
        <v>1204</v>
      </c>
      <c r="E56" s="271" t="s">
        <v>1034</v>
      </c>
      <c r="F56" s="270">
        <v>0.2</v>
      </c>
      <c r="G56" s="270">
        <v>0.3</v>
      </c>
      <c r="H56" s="264">
        <f>IF(ISNUMBER(SEARCH('2023 i 2024'!$C$2, C56)), 1, 0)</f>
        <v>0</v>
      </c>
    </row>
    <row r="57" spans="1:8" x14ac:dyDescent="0.35">
      <c r="A57" s="265" t="s">
        <v>1205</v>
      </c>
      <c r="B57" s="266">
        <v>531</v>
      </c>
      <c r="C57" s="267" t="s">
        <v>1206</v>
      </c>
      <c r="D57" s="268" t="s">
        <v>1207</v>
      </c>
      <c r="E57" s="271" t="s">
        <v>1034</v>
      </c>
      <c r="F57" s="270">
        <v>0.2</v>
      </c>
      <c r="G57" s="270">
        <v>0.3</v>
      </c>
      <c r="H57" s="264">
        <f>IF(ISNUMBER(SEARCH('2023 i 2024'!$C$2, C57)), 1, 0)</f>
        <v>0</v>
      </c>
    </row>
    <row r="58" spans="1:8" x14ac:dyDescent="0.35">
      <c r="A58" s="265" t="s">
        <v>1208</v>
      </c>
      <c r="B58" s="266">
        <v>540</v>
      </c>
      <c r="C58" s="267" t="s">
        <v>1209</v>
      </c>
      <c r="D58" s="268" t="s">
        <v>1210</v>
      </c>
      <c r="E58" s="269" t="s">
        <v>1211</v>
      </c>
      <c r="F58" s="270">
        <v>0.2</v>
      </c>
      <c r="G58" s="270">
        <v>0.3</v>
      </c>
      <c r="H58" s="264">
        <f>IF(ISNUMBER(SEARCH('2023 i 2024'!$C$2, C58)), 1, 0)</f>
        <v>0</v>
      </c>
    </row>
    <row r="59" spans="1:8" x14ac:dyDescent="0.35">
      <c r="A59" s="265" t="s">
        <v>1212</v>
      </c>
      <c r="B59" s="266">
        <v>558</v>
      </c>
      <c r="C59" s="267" t="s">
        <v>1213</v>
      </c>
      <c r="D59" s="268" t="s">
        <v>1214</v>
      </c>
      <c r="E59" s="271" t="s">
        <v>1077</v>
      </c>
      <c r="F59" s="270">
        <v>0.22</v>
      </c>
      <c r="G59" s="270">
        <v>0.3</v>
      </c>
      <c r="H59" s="264">
        <f>IF(ISNUMBER(SEARCH('2023 i 2024'!$C$2, C59)), 1, 0)</f>
        <v>0</v>
      </c>
    </row>
    <row r="60" spans="1:8" x14ac:dyDescent="0.35">
      <c r="A60" s="265" t="s">
        <v>1215</v>
      </c>
      <c r="B60" s="266">
        <v>566</v>
      </c>
      <c r="C60" s="267" t="s">
        <v>1216</v>
      </c>
      <c r="D60" s="268" t="s">
        <v>1217</v>
      </c>
      <c r="E60" s="271" t="s">
        <v>1084</v>
      </c>
      <c r="F60" s="270">
        <v>0.2</v>
      </c>
      <c r="G60" s="270">
        <v>0.3</v>
      </c>
      <c r="H60" s="264">
        <f>IF(ISNUMBER(SEARCH('2023 i 2024'!$C$2, C60)), 1, 0)</f>
        <v>0</v>
      </c>
    </row>
    <row r="61" spans="1:8" x14ac:dyDescent="0.35">
      <c r="A61" s="265" t="s">
        <v>1218</v>
      </c>
      <c r="B61" s="266">
        <v>574</v>
      </c>
      <c r="C61" s="267" t="s">
        <v>1219</v>
      </c>
      <c r="D61" s="268" t="s">
        <v>1220</v>
      </c>
      <c r="E61" s="271" t="s">
        <v>1221</v>
      </c>
      <c r="F61" s="270">
        <v>0.2</v>
      </c>
      <c r="G61" s="270">
        <v>0.25</v>
      </c>
      <c r="H61" s="264">
        <f>IF(ISNUMBER(SEARCH('2023 i 2024'!$C$2, C61)), 1, 0)</f>
        <v>0</v>
      </c>
    </row>
    <row r="62" spans="1:8" x14ac:dyDescent="0.35">
      <c r="A62" s="265" t="s">
        <v>1222</v>
      </c>
      <c r="B62" s="266">
        <v>582</v>
      </c>
      <c r="C62" s="267" t="s">
        <v>1223</v>
      </c>
      <c r="D62" s="268" t="s">
        <v>1224</v>
      </c>
      <c r="E62" s="269" t="s">
        <v>2762</v>
      </c>
      <c r="F62" s="270">
        <v>0.2</v>
      </c>
      <c r="G62" s="270">
        <v>0.3</v>
      </c>
      <c r="H62" s="264">
        <f>IF(ISNUMBER(SEARCH('2023 i 2024'!$C$2, C62)), 1, 0)</f>
        <v>0</v>
      </c>
    </row>
    <row r="63" spans="1:8" x14ac:dyDescent="0.35">
      <c r="A63" s="265" t="s">
        <v>1225</v>
      </c>
      <c r="B63" s="266">
        <v>604</v>
      </c>
      <c r="C63" s="267" t="s">
        <v>1226</v>
      </c>
      <c r="D63" s="268" t="s">
        <v>1227</v>
      </c>
      <c r="E63" s="271" t="s">
        <v>1034</v>
      </c>
      <c r="F63" s="270">
        <v>0.2</v>
      </c>
      <c r="G63" s="270">
        <v>0.3</v>
      </c>
      <c r="H63" s="264">
        <f>IF(ISNUMBER(SEARCH('2023 i 2024'!$C$2, C63)), 1, 0)</f>
        <v>0</v>
      </c>
    </row>
    <row r="64" spans="1:8" x14ac:dyDescent="0.35">
      <c r="A64" s="265" t="s">
        <v>1228</v>
      </c>
      <c r="B64" s="266">
        <v>612</v>
      </c>
      <c r="C64" s="267" t="s">
        <v>1229</v>
      </c>
      <c r="D64" s="268" t="s">
        <v>1230</v>
      </c>
      <c r="E64" s="271" t="s">
        <v>1034</v>
      </c>
      <c r="F64" s="270">
        <v>0.2</v>
      </c>
      <c r="G64" s="270">
        <v>0.3</v>
      </c>
      <c r="H64" s="264">
        <f>IF(ISNUMBER(SEARCH('2023 i 2024'!$C$2, C64)), 1, 0)</f>
        <v>0</v>
      </c>
    </row>
    <row r="65" spans="1:8" x14ac:dyDescent="0.35">
      <c r="A65" s="265" t="s">
        <v>1231</v>
      </c>
      <c r="B65" s="266">
        <v>639</v>
      </c>
      <c r="C65" s="267" t="s">
        <v>1232</v>
      </c>
      <c r="D65" s="268" t="s">
        <v>1233</v>
      </c>
      <c r="E65" s="271" t="s">
        <v>1034</v>
      </c>
      <c r="F65" s="270">
        <v>0.2</v>
      </c>
      <c r="G65" s="270">
        <v>0.3</v>
      </c>
      <c r="H65" s="264">
        <f>IF(ISNUMBER(SEARCH('2023 i 2024'!$C$2, C65)), 1, 0)</f>
        <v>0</v>
      </c>
    </row>
    <row r="66" spans="1:8" x14ac:dyDescent="0.35">
      <c r="A66" s="265" t="s">
        <v>1234</v>
      </c>
      <c r="B66" s="266">
        <v>647</v>
      </c>
      <c r="C66" s="267" t="s">
        <v>1235</v>
      </c>
      <c r="D66" s="268" t="s">
        <v>1236</v>
      </c>
      <c r="E66" s="269" t="s">
        <v>2762</v>
      </c>
      <c r="F66" s="270">
        <v>0.2</v>
      </c>
      <c r="G66" s="270">
        <v>0.25</v>
      </c>
      <c r="H66" s="264">
        <f>IF(ISNUMBER(SEARCH('2023 i 2024'!$C$2, C66)), 1, 0)</f>
        <v>0</v>
      </c>
    </row>
    <row r="67" spans="1:8" x14ac:dyDescent="0.35">
      <c r="A67" s="265" t="s">
        <v>1237</v>
      </c>
      <c r="B67" s="266">
        <v>655</v>
      </c>
      <c r="C67" s="267" t="s">
        <v>1238</v>
      </c>
      <c r="D67" s="268" t="s">
        <v>1239</v>
      </c>
      <c r="E67" s="271" t="s">
        <v>2762</v>
      </c>
      <c r="F67" s="270">
        <v>0.22</v>
      </c>
      <c r="G67" s="270">
        <v>0.33</v>
      </c>
      <c r="H67" s="264">
        <f>IF(ISNUMBER(SEARCH('2023 i 2024'!$C$2, C67)), 1, 0)</f>
        <v>0</v>
      </c>
    </row>
    <row r="68" spans="1:8" x14ac:dyDescent="0.35">
      <c r="A68" s="265" t="s">
        <v>1240</v>
      </c>
      <c r="B68" s="266">
        <v>663</v>
      </c>
      <c r="C68" s="267" t="s">
        <v>1241</v>
      </c>
      <c r="D68" s="268" t="s">
        <v>1242</v>
      </c>
      <c r="E68" s="271" t="s">
        <v>1038</v>
      </c>
      <c r="F68" s="270">
        <v>0.22</v>
      </c>
      <c r="G68" s="270">
        <v>0.3</v>
      </c>
      <c r="H68" s="264">
        <f>IF(ISNUMBER(SEARCH('2023 i 2024'!$C$2, C68)), 1, 0)</f>
        <v>0</v>
      </c>
    </row>
    <row r="69" spans="1:8" x14ac:dyDescent="0.35">
      <c r="A69" s="265" t="s">
        <v>1243</v>
      </c>
      <c r="B69" s="266">
        <v>671</v>
      </c>
      <c r="C69" s="267" t="s">
        <v>1244</v>
      </c>
      <c r="D69" s="268" t="s">
        <v>1245</v>
      </c>
      <c r="E69" s="271" t="s">
        <v>1115</v>
      </c>
      <c r="F69" s="270">
        <v>0.2</v>
      </c>
      <c r="G69" s="270">
        <v>0.3</v>
      </c>
      <c r="H69" s="264">
        <f>IF(ISNUMBER(SEARCH('2023 i 2024'!$C$2, C69)), 1, 0)</f>
        <v>0</v>
      </c>
    </row>
    <row r="70" spans="1:8" x14ac:dyDescent="0.35">
      <c r="A70" s="265" t="s">
        <v>1246</v>
      </c>
      <c r="B70" s="266">
        <v>680</v>
      </c>
      <c r="C70" s="267" t="s">
        <v>1247</v>
      </c>
      <c r="D70" s="268" t="s">
        <v>1248</v>
      </c>
      <c r="E70" s="269" t="s">
        <v>1034</v>
      </c>
      <c r="F70" s="270">
        <v>0.2</v>
      </c>
      <c r="G70" s="270">
        <v>0.3</v>
      </c>
      <c r="H70" s="264">
        <f>IF(ISNUMBER(SEARCH('2023 i 2024'!$C$2, C70)), 1, 0)</f>
        <v>0</v>
      </c>
    </row>
    <row r="71" spans="1:8" x14ac:dyDescent="0.35">
      <c r="A71" s="265" t="s">
        <v>1249</v>
      </c>
      <c r="B71" s="266">
        <v>6033</v>
      </c>
      <c r="C71" s="267" t="s">
        <v>1250</v>
      </c>
      <c r="D71" s="268" t="s">
        <v>1251</v>
      </c>
      <c r="E71" s="271" t="s">
        <v>1034</v>
      </c>
      <c r="F71" s="270">
        <v>0.2</v>
      </c>
      <c r="G71" s="270">
        <v>0.3</v>
      </c>
      <c r="H71" s="264">
        <f>IF(ISNUMBER(SEARCH('2023 i 2024'!$C$2, C71)), 1, 0)</f>
        <v>0</v>
      </c>
    </row>
    <row r="72" spans="1:8" x14ac:dyDescent="0.35">
      <c r="A72" s="265" t="s">
        <v>1252</v>
      </c>
      <c r="B72" s="266">
        <v>698</v>
      </c>
      <c r="C72" s="267" t="s">
        <v>1253</v>
      </c>
      <c r="D72" s="268" t="s">
        <v>1254</v>
      </c>
      <c r="E72" s="271" t="s">
        <v>1034</v>
      </c>
      <c r="F72" s="270">
        <v>0.2</v>
      </c>
      <c r="G72" s="270">
        <v>0.3</v>
      </c>
      <c r="H72" s="264">
        <f>IF(ISNUMBER(SEARCH('2023 i 2024'!$C$2, C72)), 1, 0)</f>
        <v>0</v>
      </c>
    </row>
    <row r="73" spans="1:8" x14ac:dyDescent="0.35">
      <c r="A73" s="265" t="s">
        <v>1255</v>
      </c>
      <c r="B73" s="266">
        <v>701</v>
      </c>
      <c r="C73" s="267" t="s">
        <v>1256</v>
      </c>
      <c r="D73" s="268" t="s">
        <v>1257</v>
      </c>
      <c r="E73" s="271" t="s">
        <v>1034</v>
      </c>
      <c r="F73" s="270">
        <v>0.2</v>
      </c>
      <c r="G73" s="270">
        <v>0.3</v>
      </c>
      <c r="H73" s="264">
        <f>IF(ISNUMBER(SEARCH('2023 i 2024'!$C$2, C73)), 1, 0)</f>
        <v>0</v>
      </c>
    </row>
    <row r="74" spans="1:8" x14ac:dyDescent="0.35">
      <c r="A74" s="265" t="s">
        <v>1258</v>
      </c>
      <c r="B74" s="266">
        <v>710</v>
      </c>
      <c r="C74" s="267" t="s">
        <v>1259</v>
      </c>
      <c r="D74" s="268" t="s">
        <v>1260</v>
      </c>
      <c r="E74" s="269" t="s">
        <v>1140</v>
      </c>
      <c r="F74" s="270">
        <v>0.22</v>
      </c>
      <c r="G74" s="270">
        <v>0.3</v>
      </c>
      <c r="H74" s="264">
        <f>IF(ISNUMBER(SEARCH('2023 i 2024'!$C$2, C74)), 1, 0)</f>
        <v>0</v>
      </c>
    </row>
    <row r="75" spans="1:8" x14ac:dyDescent="0.35">
      <c r="A75" s="265" t="s">
        <v>1261</v>
      </c>
      <c r="B75" s="266">
        <v>728</v>
      </c>
      <c r="C75" s="267" t="s">
        <v>1262</v>
      </c>
      <c r="D75" s="268" t="s">
        <v>1263</v>
      </c>
      <c r="E75" s="271" t="s">
        <v>1264</v>
      </c>
      <c r="F75" s="270">
        <v>0.216</v>
      </c>
      <c r="G75" s="270">
        <v>0.32400000000000001</v>
      </c>
      <c r="H75" s="264">
        <f>IF(ISNUMBER(SEARCH('2023 i 2024'!$C$2, C75)), 1, 0)</f>
        <v>0</v>
      </c>
    </row>
    <row r="76" spans="1:8" x14ac:dyDescent="0.35">
      <c r="A76" s="265" t="s">
        <v>1265</v>
      </c>
      <c r="B76" s="266">
        <v>744</v>
      </c>
      <c r="C76" s="267" t="s">
        <v>1266</v>
      </c>
      <c r="D76" s="268" t="s">
        <v>1267</v>
      </c>
      <c r="E76" s="271" t="s">
        <v>1034</v>
      </c>
      <c r="F76" s="270">
        <v>0.2</v>
      </c>
      <c r="G76" s="270">
        <v>0.3</v>
      </c>
      <c r="H76" s="264">
        <f>IF(ISNUMBER(SEARCH('2023 i 2024'!$C$2, C76)), 1, 0)</f>
        <v>0</v>
      </c>
    </row>
    <row r="77" spans="1:8" x14ac:dyDescent="0.35">
      <c r="A77" s="265" t="s">
        <v>1268</v>
      </c>
      <c r="B77" s="266">
        <v>752</v>
      </c>
      <c r="C77" s="267" t="s">
        <v>1269</v>
      </c>
      <c r="D77" s="268" t="s">
        <v>1270</v>
      </c>
      <c r="E77" s="271" t="s">
        <v>1034</v>
      </c>
      <c r="F77" s="270">
        <v>0.2</v>
      </c>
      <c r="G77" s="270">
        <v>0.3</v>
      </c>
      <c r="H77" s="264">
        <f>IF(ISNUMBER(SEARCH('2023 i 2024'!$C$2, C77)), 1, 0)</f>
        <v>0</v>
      </c>
    </row>
    <row r="78" spans="1:8" x14ac:dyDescent="0.35">
      <c r="A78" s="265" t="s">
        <v>1271</v>
      </c>
      <c r="B78" s="266">
        <v>787</v>
      </c>
      <c r="C78" s="267" t="s">
        <v>1272</v>
      </c>
      <c r="D78" s="268" t="s">
        <v>1273</v>
      </c>
      <c r="E78" s="269" t="s">
        <v>1034</v>
      </c>
      <c r="F78" s="270">
        <v>0.2</v>
      </c>
      <c r="G78" s="270">
        <v>0.3</v>
      </c>
      <c r="H78" s="264">
        <f>IF(ISNUMBER(SEARCH('2023 i 2024'!$C$2, C78)), 1, 0)</f>
        <v>0</v>
      </c>
    </row>
    <row r="79" spans="1:8" x14ac:dyDescent="0.35">
      <c r="A79" s="265" t="s">
        <v>1274</v>
      </c>
      <c r="B79" s="266">
        <v>5762</v>
      </c>
      <c r="C79" s="267" t="s">
        <v>1275</v>
      </c>
      <c r="D79" s="268" t="s">
        <v>1276</v>
      </c>
      <c r="E79" s="271" t="s">
        <v>1034</v>
      </c>
      <c r="F79" s="270">
        <v>0.2</v>
      </c>
      <c r="G79" s="270">
        <v>0.3</v>
      </c>
      <c r="H79" s="264">
        <f>IF(ISNUMBER(SEARCH('2023 i 2024'!$C$2, C79)), 1, 0)</f>
        <v>0</v>
      </c>
    </row>
    <row r="80" spans="1:8" x14ac:dyDescent="0.35">
      <c r="A80" s="265" t="s">
        <v>1277</v>
      </c>
      <c r="B80" s="266">
        <v>795</v>
      </c>
      <c r="C80" s="267" t="s">
        <v>1278</v>
      </c>
      <c r="D80" s="268" t="s">
        <v>1279</v>
      </c>
      <c r="E80" s="271" t="s">
        <v>1174</v>
      </c>
      <c r="F80" s="270">
        <v>0.22</v>
      </c>
      <c r="G80" s="270">
        <v>0.33</v>
      </c>
      <c r="H80" s="264">
        <f>IF(ISNUMBER(SEARCH('2023 i 2024'!$C$2, C80)), 1, 0)</f>
        <v>0</v>
      </c>
    </row>
    <row r="81" spans="1:8" x14ac:dyDescent="0.35">
      <c r="A81" s="265" t="s">
        <v>1280</v>
      </c>
      <c r="B81" s="266">
        <v>809</v>
      </c>
      <c r="C81" s="267" t="s">
        <v>1281</v>
      </c>
      <c r="D81" s="268" t="s">
        <v>1282</v>
      </c>
      <c r="E81" s="271" t="s">
        <v>1042</v>
      </c>
      <c r="F81" s="272">
        <v>0.22</v>
      </c>
      <c r="G81" s="272">
        <v>0.33</v>
      </c>
      <c r="H81" s="264">
        <f>IF(ISNUMBER(SEARCH('2023 i 2024'!$C$2, C81)), 1, 0)</f>
        <v>0</v>
      </c>
    </row>
    <row r="82" spans="1:8" x14ac:dyDescent="0.35">
      <c r="A82" s="265" t="s">
        <v>1283</v>
      </c>
      <c r="B82" s="266">
        <v>817</v>
      </c>
      <c r="C82" s="267" t="s">
        <v>1284</v>
      </c>
      <c r="D82" s="268" t="s">
        <v>1285</v>
      </c>
      <c r="E82" s="269" t="s">
        <v>1034</v>
      </c>
      <c r="F82" s="270">
        <v>0.2</v>
      </c>
      <c r="G82" s="270">
        <v>0.3</v>
      </c>
      <c r="H82" s="264">
        <f>IF(ISNUMBER(SEARCH('2023 i 2024'!$C$2, C82)), 1, 0)</f>
        <v>0</v>
      </c>
    </row>
    <row r="83" spans="1:8" x14ac:dyDescent="0.35">
      <c r="A83" s="265" t="s">
        <v>1286</v>
      </c>
      <c r="B83" s="266">
        <v>825</v>
      </c>
      <c r="C83" s="267" t="s">
        <v>1287</v>
      </c>
      <c r="D83" s="268" t="s">
        <v>1288</v>
      </c>
      <c r="E83" s="271" t="s">
        <v>1034</v>
      </c>
      <c r="F83" s="270">
        <v>0.2</v>
      </c>
      <c r="G83" s="270">
        <v>0.3</v>
      </c>
      <c r="H83" s="264">
        <f>IF(ISNUMBER(SEARCH('2023 i 2024'!$C$2, C83)), 1, 0)</f>
        <v>0</v>
      </c>
    </row>
    <row r="84" spans="1:8" x14ac:dyDescent="0.35">
      <c r="A84" s="265" t="s">
        <v>1289</v>
      </c>
      <c r="B84" s="266">
        <v>833</v>
      </c>
      <c r="C84" s="267" t="s">
        <v>1290</v>
      </c>
      <c r="D84" s="268" t="s">
        <v>1291</v>
      </c>
      <c r="E84" s="271" t="s">
        <v>1034</v>
      </c>
      <c r="F84" s="270">
        <v>0.2</v>
      </c>
      <c r="G84" s="270">
        <v>0.3</v>
      </c>
      <c r="H84" s="264">
        <f>IF(ISNUMBER(SEARCH('2023 i 2024'!$C$2, C84)), 1, 0)</f>
        <v>0</v>
      </c>
    </row>
    <row r="85" spans="1:8" x14ac:dyDescent="0.35">
      <c r="A85" s="265" t="s">
        <v>1292</v>
      </c>
      <c r="B85" s="266">
        <v>841</v>
      </c>
      <c r="C85" s="267" t="s">
        <v>1293</v>
      </c>
      <c r="D85" s="268" t="s">
        <v>1294</v>
      </c>
      <c r="E85" s="271" t="s">
        <v>2762</v>
      </c>
      <c r="F85" s="270">
        <v>0.2</v>
      </c>
      <c r="G85" s="270">
        <v>0.3</v>
      </c>
      <c r="H85" s="264">
        <f>IF(ISNUMBER(SEARCH('2023 i 2024'!$C$2, C85)), 1, 0)</f>
        <v>0</v>
      </c>
    </row>
    <row r="86" spans="1:8" x14ac:dyDescent="0.35">
      <c r="A86" s="265" t="s">
        <v>1295</v>
      </c>
      <c r="B86" s="266">
        <v>868</v>
      </c>
      <c r="C86" s="267" t="s">
        <v>1296</v>
      </c>
      <c r="D86" s="268" t="s">
        <v>1297</v>
      </c>
      <c r="E86" s="269" t="s">
        <v>1174</v>
      </c>
      <c r="F86" s="270">
        <v>0.2</v>
      </c>
      <c r="G86" s="270">
        <v>0.3</v>
      </c>
      <c r="H86" s="264">
        <f>IF(ISNUMBER(SEARCH('2023 i 2024'!$C$2, C86)), 1, 0)</f>
        <v>0</v>
      </c>
    </row>
    <row r="87" spans="1:8" x14ac:dyDescent="0.35">
      <c r="A87" s="265" t="s">
        <v>1298</v>
      </c>
      <c r="B87" s="266">
        <v>892</v>
      </c>
      <c r="C87" s="267" t="s">
        <v>1299</v>
      </c>
      <c r="D87" s="268" t="s">
        <v>1300</v>
      </c>
      <c r="E87" s="271" t="s">
        <v>1034</v>
      </c>
      <c r="F87" s="270">
        <v>0.2</v>
      </c>
      <c r="G87" s="270">
        <v>0.3</v>
      </c>
      <c r="H87" s="264">
        <f>IF(ISNUMBER(SEARCH('2023 i 2024'!$C$2, C87)), 1, 0)</f>
        <v>0</v>
      </c>
    </row>
    <row r="88" spans="1:8" x14ac:dyDescent="0.35">
      <c r="A88" s="265" t="s">
        <v>1301</v>
      </c>
      <c r="B88" s="266">
        <v>5681</v>
      </c>
      <c r="C88" s="267" t="s">
        <v>1302</v>
      </c>
      <c r="D88" s="268" t="s">
        <v>1303</v>
      </c>
      <c r="E88" s="271" t="s">
        <v>1140</v>
      </c>
      <c r="F88" s="270">
        <v>0.22</v>
      </c>
      <c r="G88" s="270">
        <v>0.33</v>
      </c>
      <c r="H88" s="264">
        <f>IF(ISNUMBER(SEARCH('2023 i 2024'!$C$2, C88)), 1, 0)</f>
        <v>0</v>
      </c>
    </row>
    <row r="89" spans="1:8" x14ac:dyDescent="0.35">
      <c r="A89" s="265" t="s">
        <v>1304</v>
      </c>
      <c r="B89" s="266">
        <v>906</v>
      </c>
      <c r="C89" s="267" t="s">
        <v>1305</v>
      </c>
      <c r="D89" s="268" t="s">
        <v>1306</v>
      </c>
      <c r="E89" s="271" t="s">
        <v>1221</v>
      </c>
      <c r="F89" s="270">
        <v>0.2</v>
      </c>
      <c r="G89" s="270">
        <v>0.33</v>
      </c>
      <c r="H89" s="264">
        <f>IF(ISNUMBER(SEARCH('2023 i 2024'!$C$2, C89)), 1, 0)</f>
        <v>0</v>
      </c>
    </row>
    <row r="90" spans="1:8" x14ac:dyDescent="0.35">
      <c r="A90" s="265" t="s">
        <v>1307</v>
      </c>
      <c r="B90" s="266">
        <v>914</v>
      </c>
      <c r="C90" s="267" t="s">
        <v>1308</v>
      </c>
      <c r="D90" s="268" t="s">
        <v>1309</v>
      </c>
      <c r="E90" s="269" t="s">
        <v>1034</v>
      </c>
      <c r="F90" s="270">
        <v>0.2</v>
      </c>
      <c r="G90" s="270">
        <v>0.3</v>
      </c>
      <c r="H90" s="264">
        <f>IF(ISNUMBER(SEARCH('2023 i 2024'!$C$2, C90)), 1, 0)</f>
        <v>0</v>
      </c>
    </row>
    <row r="91" spans="1:8" x14ac:dyDescent="0.35">
      <c r="A91" s="265" t="s">
        <v>1310</v>
      </c>
      <c r="B91" s="266">
        <v>922</v>
      </c>
      <c r="C91" s="267" t="s">
        <v>1311</v>
      </c>
      <c r="D91" s="268" t="s">
        <v>1312</v>
      </c>
      <c r="E91" s="271" t="s">
        <v>1038</v>
      </c>
      <c r="F91" s="270">
        <v>0.2</v>
      </c>
      <c r="G91" s="270">
        <v>0.3</v>
      </c>
      <c r="H91" s="264">
        <f>IF(ISNUMBER(SEARCH('2023 i 2024'!$C$2, C91)), 1, 0)</f>
        <v>0</v>
      </c>
    </row>
    <row r="92" spans="1:8" x14ac:dyDescent="0.35">
      <c r="A92" s="265" t="s">
        <v>1313</v>
      </c>
      <c r="B92" s="266">
        <v>949</v>
      </c>
      <c r="C92" s="267" t="s">
        <v>1314</v>
      </c>
      <c r="D92" s="268" t="s">
        <v>1315</v>
      </c>
      <c r="E92" s="271" t="s">
        <v>1042</v>
      </c>
      <c r="F92" s="270">
        <v>0.2</v>
      </c>
      <c r="G92" s="270">
        <v>0.3</v>
      </c>
      <c r="H92" s="264">
        <f>IF(ISNUMBER(SEARCH('2023 i 2024'!$C$2, C92)), 1, 0)</f>
        <v>0</v>
      </c>
    </row>
    <row r="93" spans="1:8" x14ac:dyDescent="0.35">
      <c r="A93" s="265" t="s">
        <v>1316</v>
      </c>
      <c r="B93" s="266">
        <v>957</v>
      </c>
      <c r="C93" s="267" t="s">
        <v>1317</v>
      </c>
      <c r="D93" s="268" t="s">
        <v>1318</v>
      </c>
      <c r="E93" s="271" t="s">
        <v>1042</v>
      </c>
      <c r="F93" s="270">
        <v>0.2</v>
      </c>
      <c r="G93" s="270">
        <v>0.25</v>
      </c>
      <c r="H93" s="264">
        <f>IF(ISNUMBER(SEARCH('2023 i 2024'!$C$2, C93)), 1, 0)</f>
        <v>0</v>
      </c>
    </row>
    <row r="94" spans="1:8" x14ac:dyDescent="0.35">
      <c r="A94" s="265" t="s">
        <v>1319</v>
      </c>
      <c r="B94" s="266">
        <v>965</v>
      </c>
      <c r="C94" s="267" t="s">
        <v>1320</v>
      </c>
      <c r="D94" s="268" t="s">
        <v>1321</v>
      </c>
      <c r="E94" s="269" t="s">
        <v>1034</v>
      </c>
      <c r="F94" s="270">
        <v>0.2</v>
      </c>
      <c r="G94" s="270">
        <v>0.3</v>
      </c>
      <c r="H94" s="264">
        <f>IF(ISNUMBER(SEARCH('2023 i 2024'!$C$2, C94)), 1, 0)</f>
        <v>0</v>
      </c>
    </row>
    <row r="95" spans="1:8" x14ac:dyDescent="0.35">
      <c r="A95" s="265" t="s">
        <v>1322</v>
      </c>
      <c r="B95" s="266">
        <v>973</v>
      </c>
      <c r="C95" s="267" t="s">
        <v>1323</v>
      </c>
      <c r="D95" s="268" t="s">
        <v>1324</v>
      </c>
      <c r="E95" s="271" t="s">
        <v>1034</v>
      </c>
      <c r="F95" s="270">
        <v>0.2</v>
      </c>
      <c r="G95" s="270">
        <v>0.3</v>
      </c>
      <c r="H95" s="264">
        <f>IF(ISNUMBER(SEARCH('2023 i 2024'!$C$2, C95)), 1, 0)</f>
        <v>0</v>
      </c>
    </row>
    <row r="96" spans="1:8" x14ac:dyDescent="0.35">
      <c r="A96" s="265" t="s">
        <v>1325</v>
      </c>
      <c r="B96" s="266">
        <v>5495</v>
      </c>
      <c r="C96" s="267" t="s">
        <v>1326</v>
      </c>
      <c r="D96" s="268" t="s">
        <v>1327</v>
      </c>
      <c r="E96" s="271" t="s">
        <v>1034</v>
      </c>
      <c r="F96" s="270">
        <v>0.2</v>
      </c>
      <c r="G96" s="270">
        <v>0.3</v>
      </c>
      <c r="H96" s="264">
        <f>IF(ISNUMBER(SEARCH('2023 i 2024'!$C$2, C96)), 1, 0)</f>
        <v>0</v>
      </c>
    </row>
    <row r="97" spans="1:8" x14ac:dyDescent="0.35">
      <c r="A97" s="265" t="s">
        <v>1328</v>
      </c>
      <c r="B97" s="266">
        <v>5983</v>
      </c>
      <c r="C97" s="267" t="s">
        <v>1329</v>
      </c>
      <c r="D97" s="268" t="s">
        <v>1330</v>
      </c>
      <c r="E97" s="271" t="s">
        <v>1034</v>
      </c>
      <c r="F97" s="270">
        <v>0.2</v>
      </c>
      <c r="G97" s="270">
        <v>0.3</v>
      </c>
      <c r="H97" s="264">
        <f>IF(ISNUMBER(SEARCH('2023 i 2024'!$C$2, C97)), 1, 0)</f>
        <v>0</v>
      </c>
    </row>
    <row r="98" spans="1:8" x14ac:dyDescent="0.35">
      <c r="A98" s="265" t="s">
        <v>1331</v>
      </c>
      <c r="B98" s="266">
        <v>981</v>
      </c>
      <c r="C98" s="267" t="s">
        <v>1332</v>
      </c>
      <c r="D98" s="268" t="s">
        <v>1333</v>
      </c>
      <c r="E98" s="269" t="s">
        <v>1034</v>
      </c>
      <c r="F98" s="270">
        <v>0.2</v>
      </c>
      <c r="G98" s="270">
        <v>0.3</v>
      </c>
      <c r="H98" s="264">
        <f>IF(ISNUMBER(SEARCH('2023 i 2024'!$C$2, C98)), 1, 0)</f>
        <v>0</v>
      </c>
    </row>
    <row r="99" spans="1:8" x14ac:dyDescent="0.35">
      <c r="A99" s="265" t="s">
        <v>1334</v>
      </c>
      <c r="B99" s="266">
        <v>990</v>
      </c>
      <c r="C99" s="267" t="s">
        <v>1335</v>
      </c>
      <c r="D99" s="268" t="s">
        <v>1336</v>
      </c>
      <c r="E99" s="271" t="s">
        <v>1221</v>
      </c>
      <c r="F99" s="270">
        <v>0.22</v>
      </c>
      <c r="G99" s="270">
        <v>0.33</v>
      </c>
      <c r="H99" s="264">
        <f>IF(ISNUMBER(SEARCH('2023 i 2024'!$C$2, C99)), 1, 0)</f>
        <v>0</v>
      </c>
    </row>
    <row r="100" spans="1:8" x14ac:dyDescent="0.35">
      <c r="A100" s="265" t="s">
        <v>1337</v>
      </c>
      <c r="B100" s="266">
        <v>1007</v>
      </c>
      <c r="C100" s="267" t="s">
        <v>1338</v>
      </c>
      <c r="D100" s="268" t="s">
        <v>1339</v>
      </c>
      <c r="E100" s="271" t="s">
        <v>2762</v>
      </c>
      <c r="F100" s="270">
        <v>0.2</v>
      </c>
      <c r="G100" s="270">
        <v>0.3</v>
      </c>
      <c r="H100" s="264">
        <f>IF(ISNUMBER(SEARCH('2023 i 2024'!$C$2, C100)), 1, 0)</f>
        <v>0</v>
      </c>
    </row>
    <row r="101" spans="1:8" x14ac:dyDescent="0.35">
      <c r="A101" s="265" t="s">
        <v>1340</v>
      </c>
      <c r="B101" s="266">
        <v>1015</v>
      </c>
      <c r="C101" s="267" t="s">
        <v>1341</v>
      </c>
      <c r="D101" s="268" t="s">
        <v>1342</v>
      </c>
      <c r="E101" s="271" t="s">
        <v>1038</v>
      </c>
      <c r="F101" s="270">
        <v>0.2</v>
      </c>
      <c r="G101" s="270">
        <v>0.3</v>
      </c>
      <c r="H101" s="264">
        <f>IF(ISNUMBER(SEARCH('2023 i 2024'!$C$2, C101)), 1, 0)</f>
        <v>0</v>
      </c>
    </row>
    <row r="102" spans="1:8" x14ac:dyDescent="0.35">
      <c r="A102" s="265" t="s">
        <v>1343</v>
      </c>
      <c r="B102" s="266">
        <v>5851</v>
      </c>
      <c r="C102" s="267" t="s">
        <v>1344</v>
      </c>
      <c r="D102" s="268" t="s">
        <v>1345</v>
      </c>
      <c r="E102" s="269" t="s">
        <v>1034</v>
      </c>
      <c r="F102" s="270">
        <v>0.2</v>
      </c>
      <c r="G102" s="270">
        <v>0.3</v>
      </c>
      <c r="H102" s="264">
        <f>IF(ISNUMBER(SEARCH('2023 i 2024'!$C$2, C102)), 1, 0)</f>
        <v>0</v>
      </c>
    </row>
    <row r="103" spans="1:8" x14ac:dyDescent="0.35">
      <c r="A103" s="265" t="s">
        <v>1346</v>
      </c>
      <c r="B103" s="266">
        <v>1023</v>
      </c>
      <c r="C103" s="267" t="s">
        <v>1347</v>
      </c>
      <c r="D103" s="268" t="s">
        <v>1348</v>
      </c>
      <c r="E103" s="271" t="s">
        <v>2762</v>
      </c>
      <c r="F103" s="270">
        <v>0.2</v>
      </c>
      <c r="G103" s="270">
        <v>0.3</v>
      </c>
      <c r="H103" s="264">
        <f>IF(ISNUMBER(SEARCH('2023 i 2024'!$C$2, C103)), 1, 0)</f>
        <v>0</v>
      </c>
    </row>
    <row r="104" spans="1:8" x14ac:dyDescent="0.35">
      <c r="A104" s="265" t="s">
        <v>1349</v>
      </c>
      <c r="B104" s="266">
        <v>1031</v>
      </c>
      <c r="C104" s="267" t="s">
        <v>1350</v>
      </c>
      <c r="D104" s="268" t="s">
        <v>1351</v>
      </c>
      <c r="E104" s="271" t="s">
        <v>1034</v>
      </c>
      <c r="F104" s="270">
        <v>0.2</v>
      </c>
      <c r="G104" s="270">
        <v>0.3</v>
      </c>
      <c r="H104" s="264">
        <f>IF(ISNUMBER(SEARCH('2023 i 2024'!$C$2, C104)), 1, 0)</f>
        <v>0</v>
      </c>
    </row>
    <row r="105" spans="1:8" x14ac:dyDescent="0.35">
      <c r="A105" s="265" t="s">
        <v>1352</v>
      </c>
      <c r="B105" s="266">
        <v>1040</v>
      </c>
      <c r="C105" s="267" t="s">
        <v>1353</v>
      </c>
      <c r="D105" s="268" t="s">
        <v>1354</v>
      </c>
      <c r="E105" s="271" t="s">
        <v>1034</v>
      </c>
      <c r="F105" s="270">
        <v>0.2</v>
      </c>
      <c r="G105" s="270">
        <v>0.3</v>
      </c>
      <c r="H105" s="264">
        <f>IF(ISNUMBER(SEARCH('2023 i 2024'!$C$2, C105)), 1, 0)</f>
        <v>0</v>
      </c>
    </row>
    <row r="106" spans="1:8" x14ac:dyDescent="0.35">
      <c r="A106" s="265" t="s">
        <v>1355</v>
      </c>
      <c r="B106" s="266">
        <v>1058</v>
      </c>
      <c r="C106" s="267" t="s">
        <v>1356</v>
      </c>
      <c r="D106" s="268" t="s">
        <v>1357</v>
      </c>
      <c r="E106" s="269" t="s">
        <v>1034</v>
      </c>
      <c r="F106" s="270">
        <v>0.2</v>
      </c>
      <c r="G106" s="270">
        <v>0.3</v>
      </c>
      <c r="H106" s="264">
        <f>IF(ISNUMBER(SEARCH('2023 i 2024'!$C$2, C106)), 1, 0)</f>
        <v>0</v>
      </c>
    </row>
    <row r="107" spans="1:8" x14ac:dyDescent="0.35">
      <c r="A107" s="265" t="s">
        <v>1358</v>
      </c>
      <c r="B107" s="266">
        <v>1066</v>
      </c>
      <c r="C107" s="267" t="s">
        <v>1359</v>
      </c>
      <c r="D107" s="268" t="s">
        <v>1360</v>
      </c>
      <c r="E107" s="271" t="s">
        <v>1042</v>
      </c>
      <c r="F107" s="270">
        <v>0.2</v>
      </c>
      <c r="G107" s="270">
        <v>0.3</v>
      </c>
      <c r="H107" s="264">
        <f>IF(ISNUMBER(SEARCH('2023 i 2024'!$C$2, C107)), 1, 0)</f>
        <v>0</v>
      </c>
    </row>
    <row r="108" spans="1:8" x14ac:dyDescent="0.35">
      <c r="A108" s="265" t="s">
        <v>1361</v>
      </c>
      <c r="B108" s="266">
        <v>1074</v>
      </c>
      <c r="C108" s="267" t="s">
        <v>1362</v>
      </c>
      <c r="D108" s="268" t="s">
        <v>1363</v>
      </c>
      <c r="E108" s="271" t="s">
        <v>1034</v>
      </c>
      <c r="F108" s="270">
        <v>0.2</v>
      </c>
      <c r="G108" s="270">
        <v>0.3</v>
      </c>
      <c r="H108" s="264">
        <f>IF(ISNUMBER(SEARCH('2023 i 2024'!$C$2, C108)), 1, 0)</f>
        <v>0</v>
      </c>
    </row>
    <row r="109" spans="1:8" x14ac:dyDescent="0.35">
      <c r="A109" s="265" t="s">
        <v>1364</v>
      </c>
      <c r="B109" s="266">
        <v>1082</v>
      </c>
      <c r="C109" s="267" t="s">
        <v>1365</v>
      </c>
      <c r="D109" s="268" t="s">
        <v>1366</v>
      </c>
      <c r="E109" s="271" t="s">
        <v>1034</v>
      </c>
      <c r="F109" s="270">
        <v>0.2</v>
      </c>
      <c r="G109" s="270">
        <v>0.3</v>
      </c>
      <c r="H109" s="264">
        <f>IF(ISNUMBER(SEARCH('2023 i 2024'!$C$2, C109)), 1, 0)</f>
        <v>0</v>
      </c>
    </row>
    <row r="110" spans="1:8" x14ac:dyDescent="0.35">
      <c r="A110" s="265" t="s">
        <v>1367</v>
      </c>
      <c r="B110" s="266">
        <v>1104</v>
      </c>
      <c r="C110" s="267" t="s">
        <v>1368</v>
      </c>
      <c r="D110" s="268" t="s">
        <v>1369</v>
      </c>
      <c r="E110" s="269" t="s">
        <v>1038</v>
      </c>
      <c r="F110" s="270">
        <v>0.2</v>
      </c>
      <c r="G110" s="270">
        <v>0.3</v>
      </c>
      <c r="H110" s="264">
        <f>IF(ISNUMBER(SEARCH('2023 i 2024'!$C$2, C110)), 1, 0)</f>
        <v>0</v>
      </c>
    </row>
    <row r="111" spans="1:8" x14ac:dyDescent="0.35">
      <c r="A111" s="265" t="s">
        <v>1370</v>
      </c>
      <c r="B111" s="266">
        <v>1112</v>
      </c>
      <c r="C111" s="267" t="s">
        <v>1371</v>
      </c>
      <c r="D111" s="268" t="s">
        <v>1372</v>
      </c>
      <c r="E111" s="271" t="s">
        <v>1115</v>
      </c>
      <c r="F111" s="270">
        <v>0.2</v>
      </c>
      <c r="G111" s="270">
        <v>0.3</v>
      </c>
      <c r="H111" s="264">
        <f>IF(ISNUMBER(SEARCH('2023 i 2024'!$C$2, C111)), 1, 0)</f>
        <v>0</v>
      </c>
    </row>
    <row r="112" spans="1:8" x14ac:dyDescent="0.35">
      <c r="A112" s="265" t="s">
        <v>1373</v>
      </c>
      <c r="B112" s="266">
        <v>1139</v>
      </c>
      <c r="C112" s="267" t="s">
        <v>1374</v>
      </c>
      <c r="D112" s="268" t="s">
        <v>1375</v>
      </c>
      <c r="E112" s="271" t="s">
        <v>1034</v>
      </c>
      <c r="F112" s="270">
        <v>0.2</v>
      </c>
      <c r="G112" s="270">
        <v>0.3</v>
      </c>
      <c r="H112" s="264">
        <f>IF(ISNUMBER(SEARCH('2023 i 2024'!$C$2, C112)), 1, 0)</f>
        <v>0</v>
      </c>
    </row>
    <row r="113" spans="1:8" x14ac:dyDescent="0.35">
      <c r="A113" s="265" t="s">
        <v>1376</v>
      </c>
      <c r="B113" s="266">
        <v>1147</v>
      </c>
      <c r="C113" s="267" t="s">
        <v>1377</v>
      </c>
      <c r="D113" s="268" t="s">
        <v>1378</v>
      </c>
      <c r="E113" s="271" t="s">
        <v>1034</v>
      </c>
      <c r="F113" s="270">
        <v>0.2</v>
      </c>
      <c r="G113" s="270">
        <v>0.3</v>
      </c>
      <c r="H113" s="264">
        <f>IF(ISNUMBER(SEARCH('2023 i 2024'!$C$2, C113)), 1, 0)</f>
        <v>0</v>
      </c>
    </row>
    <row r="114" spans="1:8" x14ac:dyDescent="0.35">
      <c r="A114" s="265" t="s">
        <v>1379</v>
      </c>
      <c r="B114" s="266">
        <v>6190</v>
      </c>
      <c r="C114" s="267" t="s">
        <v>1380</v>
      </c>
      <c r="D114" s="268" t="s">
        <v>1381</v>
      </c>
      <c r="E114" s="269" t="s">
        <v>1034</v>
      </c>
      <c r="F114" s="270">
        <v>0.2</v>
      </c>
      <c r="G114" s="270">
        <v>0.3</v>
      </c>
      <c r="H114" s="264">
        <f>IF(ISNUMBER(SEARCH('2023 i 2024'!$C$2, C114)), 1, 0)</f>
        <v>0</v>
      </c>
    </row>
    <row r="115" spans="1:8" x14ac:dyDescent="0.35">
      <c r="A115" s="265" t="s">
        <v>1382</v>
      </c>
      <c r="B115" s="266">
        <v>1155</v>
      </c>
      <c r="C115" s="267" t="s">
        <v>1383</v>
      </c>
      <c r="D115" s="268" t="s">
        <v>1384</v>
      </c>
      <c r="E115" s="271" t="s">
        <v>1034</v>
      </c>
      <c r="F115" s="270">
        <v>0.2</v>
      </c>
      <c r="G115" s="270">
        <v>0.3</v>
      </c>
      <c r="H115" s="264">
        <f>IF(ISNUMBER(SEARCH('2023 i 2024'!$C$2, C115)), 1, 0)</f>
        <v>0</v>
      </c>
    </row>
    <row r="116" spans="1:8" x14ac:dyDescent="0.35">
      <c r="A116" s="265" t="s">
        <v>1385</v>
      </c>
      <c r="B116" s="266">
        <v>1163</v>
      </c>
      <c r="C116" s="267" t="s">
        <v>1386</v>
      </c>
      <c r="D116" s="268" t="s">
        <v>1387</v>
      </c>
      <c r="E116" s="271" t="s">
        <v>1034</v>
      </c>
      <c r="F116" s="270">
        <v>0.2</v>
      </c>
      <c r="G116" s="270">
        <v>0.3</v>
      </c>
      <c r="H116" s="264">
        <f>IF(ISNUMBER(SEARCH('2023 i 2024'!$C$2, C116)), 1, 0)</f>
        <v>0</v>
      </c>
    </row>
    <row r="117" spans="1:8" x14ac:dyDescent="0.35">
      <c r="A117" s="265" t="s">
        <v>1388</v>
      </c>
      <c r="B117" s="266">
        <v>6297</v>
      </c>
      <c r="C117" s="267" t="s">
        <v>1389</v>
      </c>
      <c r="D117" s="268" t="s">
        <v>1390</v>
      </c>
      <c r="E117" s="271" t="s">
        <v>1034</v>
      </c>
      <c r="F117" s="270">
        <v>0.2</v>
      </c>
      <c r="G117" s="270">
        <v>0.3</v>
      </c>
      <c r="H117" s="264">
        <f>IF(ISNUMBER(SEARCH('2023 i 2024'!$C$2, C117)), 1, 0)</f>
        <v>0</v>
      </c>
    </row>
    <row r="118" spans="1:8" x14ac:dyDescent="0.35">
      <c r="A118" s="265" t="s">
        <v>1391</v>
      </c>
      <c r="B118" s="266">
        <v>1171</v>
      </c>
      <c r="C118" s="267" t="s">
        <v>1392</v>
      </c>
      <c r="D118" s="268" t="s">
        <v>1393</v>
      </c>
      <c r="E118" s="269" t="s">
        <v>2762</v>
      </c>
      <c r="F118" s="270">
        <v>0.2</v>
      </c>
      <c r="G118" s="270">
        <v>0.3</v>
      </c>
      <c r="H118" s="264">
        <f>IF(ISNUMBER(SEARCH('2023 i 2024'!$C$2, C118)), 1, 0)</f>
        <v>0</v>
      </c>
    </row>
    <row r="119" spans="1:8" x14ac:dyDescent="0.35">
      <c r="A119" s="265" t="s">
        <v>1394</v>
      </c>
      <c r="B119" s="266">
        <v>5711</v>
      </c>
      <c r="C119" s="267" t="s">
        <v>1395</v>
      </c>
      <c r="D119" s="268" t="s">
        <v>1396</v>
      </c>
      <c r="E119" s="271" t="s">
        <v>1034</v>
      </c>
      <c r="F119" s="270">
        <v>0.2</v>
      </c>
      <c r="G119" s="270">
        <v>0.3</v>
      </c>
      <c r="H119" s="264">
        <f>IF(ISNUMBER(SEARCH('2023 i 2024'!$C$2, C119)), 1, 0)</f>
        <v>0</v>
      </c>
    </row>
    <row r="120" spans="1:8" x14ac:dyDescent="0.35">
      <c r="A120" s="265" t="s">
        <v>1397</v>
      </c>
      <c r="B120" s="266">
        <v>1180</v>
      </c>
      <c r="C120" s="267" t="s">
        <v>1398</v>
      </c>
      <c r="D120" s="268" t="s">
        <v>1399</v>
      </c>
      <c r="E120" s="271" t="s">
        <v>1034</v>
      </c>
      <c r="F120" s="270">
        <v>0.2</v>
      </c>
      <c r="G120" s="270">
        <v>0.3</v>
      </c>
      <c r="H120" s="264">
        <f>IF(ISNUMBER(SEARCH('2023 i 2024'!$C$2, C120)), 1, 0)</f>
        <v>0</v>
      </c>
    </row>
    <row r="121" spans="1:8" x14ac:dyDescent="0.35">
      <c r="A121" s="265" t="s">
        <v>1400</v>
      </c>
      <c r="B121" s="266">
        <v>1198</v>
      </c>
      <c r="C121" s="267" t="s">
        <v>1401</v>
      </c>
      <c r="D121" s="268" t="s">
        <v>1402</v>
      </c>
      <c r="E121" s="271" t="s">
        <v>1034</v>
      </c>
      <c r="F121" s="270">
        <v>0.2</v>
      </c>
      <c r="G121" s="270">
        <v>0.3</v>
      </c>
      <c r="H121" s="264">
        <f>IF(ISNUMBER(SEARCH('2023 i 2024'!$C$2, C121)), 1, 0)</f>
        <v>0</v>
      </c>
    </row>
    <row r="122" spans="1:8" x14ac:dyDescent="0.35">
      <c r="A122" s="265" t="s">
        <v>1403</v>
      </c>
      <c r="B122" s="266">
        <v>1201</v>
      </c>
      <c r="C122" s="267" t="s">
        <v>1404</v>
      </c>
      <c r="D122" s="268" t="s">
        <v>1405</v>
      </c>
      <c r="E122" s="269" t="s">
        <v>1034</v>
      </c>
      <c r="F122" s="270">
        <v>0.2</v>
      </c>
      <c r="G122" s="270">
        <v>0.3</v>
      </c>
      <c r="H122" s="264">
        <f>IF(ISNUMBER(SEARCH('2023 i 2024'!$C$2, C122)), 1, 0)</f>
        <v>0</v>
      </c>
    </row>
    <row r="123" spans="1:8" x14ac:dyDescent="0.35">
      <c r="A123" s="265" t="s">
        <v>1406</v>
      </c>
      <c r="B123" s="266">
        <v>1210</v>
      </c>
      <c r="C123" s="267" t="s">
        <v>1407</v>
      </c>
      <c r="D123" s="268" t="s">
        <v>1408</v>
      </c>
      <c r="E123" s="271" t="s">
        <v>1174</v>
      </c>
      <c r="F123" s="270">
        <v>0.2</v>
      </c>
      <c r="G123" s="270">
        <v>0.3</v>
      </c>
      <c r="H123" s="264">
        <f>IF(ISNUMBER(SEARCH('2023 i 2024'!$C$2, C123)), 1, 0)</f>
        <v>0</v>
      </c>
    </row>
    <row r="124" spans="1:8" x14ac:dyDescent="0.35">
      <c r="A124" s="265" t="s">
        <v>1409</v>
      </c>
      <c r="B124" s="266">
        <v>1228</v>
      </c>
      <c r="C124" s="267" t="s">
        <v>1410</v>
      </c>
      <c r="D124" s="268" t="s">
        <v>1411</v>
      </c>
      <c r="E124" s="271" t="s">
        <v>1034</v>
      </c>
      <c r="F124" s="270">
        <v>0.2</v>
      </c>
      <c r="G124" s="270">
        <v>0.3</v>
      </c>
      <c r="H124" s="264">
        <f>IF(ISNUMBER(SEARCH('2023 i 2024'!$C$2, C124)), 1, 0)</f>
        <v>0</v>
      </c>
    </row>
    <row r="125" spans="1:8" x14ac:dyDescent="0.35">
      <c r="A125" s="265" t="s">
        <v>1412</v>
      </c>
      <c r="B125" s="266">
        <v>1236</v>
      </c>
      <c r="C125" s="267" t="s">
        <v>1413</v>
      </c>
      <c r="D125" s="268" t="s">
        <v>1414</v>
      </c>
      <c r="E125" s="271" t="s">
        <v>1084</v>
      </c>
      <c r="F125" s="270">
        <v>0.2</v>
      </c>
      <c r="G125" s="270">
        <v>0.3</v>
      </c>
      <c r="H125" s="264">
        <f>IF(ISNUMBER(SEARCH('2023 i 2024'!$C$2, C125)), 1, 0)</f>
        <v>0</v>
      </c>
    </row>
    <row r="126" spans="1:8" x14ac:dyDescent="0.35">
      <c r="A126" s="265" t="s">
        <v>1415</v>
      </c>
      <c r="B126" s="266">
        <v>1244</v>
      </c>
      <c r="C126" s="267" t="s">
        <v>1416</v>
      </c>
      <c r="D126" s="268" t="s">
        <v>1417</v>
      </c>
      <c r="E126" s="269" t="s">
        <v>1034</v>
      </c>
      <c r="F126" s="270">
        <v>0.2</v>
      </c>
      <c r="G126" s="270">
        <v>0.3</v>
      </c>
      <c r="H126" s="264">
        <f>IF(ISNUMBER(SEARCH('2023 i 2024'!$C$2, C126)), 1, 0)</f>
        <v>0</v>
      </c>
    </row>
    <row r="127" spans="1:8" x14ac:dyDescent="0.35">
      <c r="A127" s="265" t="s">
        <v>1418</v>
      </c>
      <c r="B127" s="266">
        <v>6181</v>
      </c>
      <c r="C127" s="267" t="s">
        <v>2822</v>
      </c>
      <c r="D127" s="268" t="s">
        <v>1419</v>
      </c>
      <c r="E127" s="271" t="s">
        <v>1034</v>
      </c>
      <c r="F127" s="270">
        <v>0.2</v>
      </c>
      <c r="G127" s="270">
        <v>0.3</v>
      </c>
      <c r="H127" s="264">
        <f>IF(ISNUMBER(SEARCH('2023 i 2024'!$C$2, C127)), 1, 0)</f>
        <v>0</v>
      </c>
    </row>
    <row r="128" spans="1:8" x14ac:dyDescent="0.35">
      <c r="A128" s="265" t="s">
        <v>1420</v>
      </c>
      <c r="B128" s="266">
        <v>1252</v>
      </c>
      <c r="C128" s="267" t="s">
        <v>1421</v>
      </c>
      <c r="D128" s="268" t="s">
        <v>1422</v>
      </c>
      <c r="E128" s="271" t="s">
        <v>1034</v>
      </c>
      <c r="F128" s="270">
        <v>0.2</v>
      </c>
      <c r="G128" s="270">
        <v>0.3</v>
      </c>
      <c r="H128" s="264">
        <f>IF(ISNUMBER(SEARCH('2023 i 2024'!$C$2, C128)), 1, 0)</f>
        <v>0</v>
      </c>
    </row>
    <row r="129" spans="1:8" x14ac:dyDescent="0.35">
      <c r="A129" s="265" t="s">
        <v>1423</v>
      </c>
      <c r="B129" s="266">
        <v>5690</v>
      </c>
      <c r="C129" s="267" t="s">
        <v>1424</v>
      </c>
      <c r="D129" s="268" t="s">
        <v>1425</v>
      </c>
      <c r="E129" s="271" t="s">
        <v>1034</v>
      </c>
      <c r="F129" s="270">
        <v>0.2</v>
      </c>
      <c r="G129" s="270">
        <v>0.3</v>
      </c>
      <c r="H129" s="264">
        <f>IF(ISNUMBER(SEARCH('2023 i 2024'!$C$2, C129)), 1, 0)</f>
        <v>0</v>
      </c>
    </row>
    <row r="130" spans="1:8" x14ac:dyDescent="0.35">
      <c r="A130" s="265" t="s">
        <v>1426</v>
      </c>
      <c r="B130" s="266">
        <v>1279</v>
      </c>
      <c r="C130" s="267" t="s">
        <v>1427</v>
      </c>
      <c r="D130" s="268" t="s">
        <v>1428</v>
      </c>
      <c r="E130" s="269" t="s">
        <v>1221</v>
      </c>
      <c r="F130" s="270">
        <v>0.22</v>
      </c>
      <c r="G130" s="270">
        <v>0.3</v>
      </c>
      <c r="H130" s="264">
        <f>IF(ISNUMBER(SEARCH('2023 i 2024'!$C$2, C130)), 1, 0)</f>
        <v>0</v>
      </c>
    </row>
    <row r="131" spans="1:8" x14ac:dyDescent="0.35">
      <c r="A131" s="265" t="s">
        <v>1429</v>
      </c>
      <c r="B131" s="266">
        <v>1295</v>
      </c>
      <c r="C131" s="267" t="s">
        <v>1430</v>
      </c>
      <c r="D131" s="268" t="s">
        <v>1431</v>
      </c>
      <c r="E131" s="271" t="s">
        <v>1034</v>
      </c>
      <c r="F131" s="270">
        <v>0.2</v>
      </c>
      <c r="G131" s="270">
        <v>0.3</v>
      </c>
      <c r="H131" s="264">
        <f>IF(ISNUMBER(SEARCH('2023 i 2024'!$C$2, C131)), 1, 0)</f>
        <v>0</v>
      </c>
    </row>
    <row r="132" spans="1:8" x14ac:dyDescent="0.35">
      <c r="A132" s="265" t="s">
        <v>1432</v>
      </c>
      <c r="B132" s="266">
        <v>6041</v>
      </c>
      <c r="C132" s="267" t="s">
        <v>1433</v>
      </c>
      <c r="D132" s="268" t="s">
        <v>1434</v>
      </c>
      <c r="E132" s="271" t="s">
        <v>1034</v>
      </c>
      <c r="F132" s="270">
        <v>0.2</v>
      </c>
      <c r="G132" s="270">
        <v>0.3</v>
      </c>
      <c r="H132" s="264">
        <f>IF(ISNUMBER(SEARCH('2023 i 2024'!$C$2, C132)), 1, 0)</f>
        <v>0</v>
      </c>
    </row>
    <row r="133" spans="1:8" x14ac:dyDescent="0.35">
      <c r="A133" s="265" t="s">
        <v>1435</v>
      </c>
      <c r="B133" s="266">
        <v>1309</v>
      </c>
      <c r="C133" s="267" t="s">
        <v>1436</v>
      </c>
      <c r="D133" s="268" t="s">
        <v>1437</v>
      </c>
      <c r="E133" s="271" t="s">
        <v>1221</v>
      </c>
      <c r="F133" s="270">
        <v>0.224</v>
      </c>
      <c r="G133" s="270">
        <v>0.33600000000000002</v>
      </c>
      <c r="H133" s="264">
        <f>IF(ISNUMBER(SEARCH('2023 i 2024'!$C$2, C133)), 1, 0)</f>
        <v>0</v>
      </c>
    </row>
    <row r="134" spans="1:8" x14ac:dyDescent="0.35">
      <c r="A134" s="265" t="s">
        <v>1438</v>
      </c>
      <c r="B134" s="266">
        <v>1317</v>
      </c>
      <c r="C134" s="267" t="s">
        <v>1439</v>
      </c>
      <c r="D134" s="268" t="s">
        <v>1440</v>
      </c>
      <c r="E134" s="269" t="s">
        <v>1034</v>
      </c>
      <c r="F134" s="270">
        <v>0.2</v>
      </c>
      <c r="G134" s="270">
        <v>0.3</v>
      </c>
      <c r="H134" s="264">
        <f>IF(ISNUMBER(SEARCH('2023 i 2024'!$C$2, C134)), 1, 0)</f>
        <v>0</v>
      </c>
    </row>
    <row r="135" spans="1:8" x14ac:dyDescent="0.35">
      <c r="A135" s="265" t="s">
        <v>1441</v>
      </c>
      <c r="B135" s="266">
        <v>1325</v>
      </c>
      <c r="C135" s="267" t="s">
        <v>1442</v>
      </c>
      <c r="D135" s="268" t="s">
        <v>1443</v>
      </c>
      <c r="E135" s="271" t="s">
        <v>1444</v>
      </c>
      <c r="F135" s="270">
        <v>0.21</v>
      </c>
      <c r="G135" s="270">
        <v>0.31</v>
      </c>
      <c r="H135" s="264">
        <f>IF(ISNUMBER(SEARCH('2023 i 2024'!$C$2, C135)), 1, 0)</f>
        <v>0</v>
      </c>
    </row>
    <row r="136" spans="1:8" x14ac:dyDescent="0.35">
      <c r="A136" s="265" t="s">
        <v>1445</v>
      </c>
      <c r="B136" s="266">
        <v>1341</v>
      </c>
      <c r="C136" s="267" t="s">
        <v>1446</v>
      </c>
      <c r="D136" s="268" t="s">
        <v>1447</v>
      </c>
      <c r="E136" s="271" t="s">
        <v>1084</v>
      </c>
      <c r="F136" s="270">
        <v>0.2</v>
      </c>
      <c r="G136" s="270">
        <v>0.33</v>
      </c>
      <c r="H136" s="264">
        <f>IF(ISNUMBER(SEARCH('2023 i 2024'!$C$2, C136)), 1, 0)</f>
        <v>0</v>
      </c>
    </row>
    <row r="137" spans="1:8" x14ac:dyDescent="0.35">
      <c r="A137" s="265" t="s">
        <v>1448</v>
      </c>
      <c r="B137" s="266">
        <v>1350</v>
      </c>
      <c r="C137" s="267" t="s">
        <v>1449</v>
      </c>
      <c r="D137" s="268" t="s">
        <v>1450</v>
      </c>
      <c r="E137" s="269" t="s">
        <v>1034</v>
      </c>
      <c r="F137" s="270">
        <v>0.2</v>
      </c>
      <c r="G137" s="270">
        <v>0.3</v>
      </c>
      <c r="H137" s="264">
        <f>IF(ISNUMBER(SEARCH('2023 i 2024'!$C$2, C137)), 1, 0)</f>
        <v>0</v>
      </c>
    </row>
    <row r="138" spans="1:8" x14ac:dyDescent="0.35">
      <c r="A138" s="265" t="s">
        <v>1451</v>
      </c>
      <c r="B138" s="266">
        <v>1368</v>
      </c>
      <c r="C138" s="267" t="s">
        <v>1452</v>
      </c>
      <c r="D138" s="268" t="s">
        <v>1453</v>
      </c>
      <c r="E138" s="271" t="s">
        <v>2762</v>
      </c>
      <c r="F138" s="270">
        <v>0.2</v>
      </c>
      <c r="G138" s="270">
        <v>0.3</v>
      </c>
      <c r="H138" s="264">
        <f>IF(ISNUMBER(SEARCH('2023 i 2024'!$C$2, C138)), 1, 0)</f>
        <v>0</v>
      </c>
    </row>
    <row r="139" spans="1:8" x14ac:dyDescent="0.35">
      <c r="A139" s="265" t="s">
        <v>1454</v>
      </c>
      <c r="B139" s="266">
        <v>1376</v>
      </c>
      <c r="C139" s="267" t="s">
        <v>1455</v>
      </c>
      <c r="D139" s="268" t="s">
        <v>1456</v>
      </c>
      <c r="E139" s="271" t="s">
        <v>1034</v>
      </c>
      <c r="F139" s="270">
        <v>0.2</v>
      </c>
      <c r="G139" s="270">
        <v>0.3</v>
      </c>
      <c r="H139" s="264">
        <f>IF(ISNUMBER(SEARCH('2023 i 2024'!$C$2, C139)), 1, 0)</f>
        <v>0</v>
      </c>
    </row>
    <row r="140" spans="1:8" x14ac:dyDescent="0.35">
      <c r="A140" s="265" t="s">
        <v>1457</v>
      </c>
      <c r="B140" s="266">
        <v>1384</v>
      </c>
      <c r="C140" s="267" t="s">
        <v>1458</v>
      </c>
      <c r="D140" s="268" t="s">
        <v>1459</v>
      </c>
      <c r="E140" s="271" t="s">
        <v>1042</v>
      </c>
      <c r="F140" s="270">
        <v>0.2</v>
      </c>
      <c r="G140" s="270">
        <v>0.3</v>
      </c>
      <c r="H140" s="264">
        <f>IF(ISNUMBER(SEARCH('2023 i 2024'!$C$2, C140)), 1, 0)</f>
        <v>0</v>
      </c>
    </row>
    <row r="141" spans="1:8" x14ac:dyDescent="0.35">
      <c r="A141" s="265" t="s">
        <v>1460</v>
      </c>
      <c r="B141" s="266">
        <v>1392</v>
      </c>
      <c r="C141" s="267" t="s">
        <v>1461</v>
      </c>
      <c r="D141" s="268" t="s">
        <v>1462</v>
      </c>
      <c r="E141" s="269" t="s">
        <v>1264</v>
      </c>
      <c r="F141" s="270">
        <v>0.2</v>
      </c>
      <c r="G141" s="270">
        <v>0.3</v>
      </c>
      <c r="H141" s="264">
        <f>IF(ISNUMBER(SEARCH('2023 i 2024'!$C$2, C141)), 1, 0)</f>
        <v>0</v>
      </c>
    </row>
    <row r="142" spans="1:8" x14ac:dyDescent="0.35">
      <c r="A142" s="265" t="s">
        <v>1463</v>
      </c>
      <c r="B142" s="266">
        <v>1406</v>
      </c>
      <c r="C142" s="267" t="s">
        <v>1464</v>
      </c>
      <c r="D142" s="268" t="s">
        <v>1465</v>
      </c>
      <c r="E142" s="271" t="s">
        <v>1034</v>
      </c>
      <c r="F142" s="270">
        <v>0.2</v>
      </c>
      <c r="G142" s="270">
        <v>0.3</v>
      </c>
      <c r="H142" s="264">
        <f>IF(ISNUMBER(SEARCH('2023 i 2024'!$C$2, C142)), 1, 0)</f>
        <v>0</v>
      </c>
    </row>
    <row r="143" spans="1:8" x14ac:dyDescent="0.35">
      <c r="A143" s="265" t="s">
        <v>1466</v>
      </c>
      <c r="B143" s="266">
        <v>1414</v>
      </c>
      <c r="C143" s="267" t="s">
        <v>1467</v>
      </c>
      <c r="D143" s="268" t="s">
        <v>1468</v>
      </c>
      <c r="E143" s="271" t="s">
        <v>2762</v>
      </c>
      <c r="F143" s="270">
        <v>0.2</v>
      </c>
      <c r="G143" s="270">
        <v>0.3</v>
      </c>
      <c r="H143" s="264">
        <f>IF(ISNUMBER(SEARCH('2023 i 2024'!$C$2, C143)), 1, 0)</f>
        <v>0</v>
      </c>
    </row>
    <row r="144" spans="1:8" x14ac:dyDescent="0.35">
      <c r="A144" s="265" t="s">
        <v>1469</v>
      </c>
      <c r="B144" s="266">
        <v>5100</v>
      </c>
      <c r="C144" s="267" t="s">
        <v>1470</v>
      </c>
      <c r="D144" s="268" t="s">
        <v>1471</v>
      </c>
      <c r="E144" s="271" t="s">
        <v>1034</v>
      </c>
      <c r="F144" s="270">
        <v>0.2</v>
      </c>
      <c r="G144" s="270">
        <v>0.3</v>
      </c>
      <c r="H144" s="264">
        <f>IF(ISNUMBER(SEARCH('2023 i 2024'!$C$2, C144)), 1, 0)</f>
        <v>0</v>
      </c>
    </row>
    <row r="145" spans="1:8" x14ac:dyDescent="0.35">
      <c r="A145" s="265" t="s">
        <v>1472</v>
      </c>
      <c r="B145" s="266">
        <v>1449</v>
      </c>
      <c r="C145" s="267" t="s">
        <v>1473</v>
      </c>
      <c r="D145" s="268" t="s">
        <v>1474</v>
      </c>
      <c r="E145" s="269" t="s">
        <v>1042</v>
      </c>
      <c r="F145" s="270">
        <v>0.2</v>
      </c>
      <c r="G145" s="270">
        <v>0.3</v>
      </c>
      <c r="H145" s="264">
        <f>IF(ISNUMBER(SEARCH('2023 i 2024'!$C$2, C145)), 1, 0)</f>
        <v>0</v>
      </c>
    </row>
    <row r="146" spans="1:8" x14ac:dyDescent="0.35">
      <c r="A146" s="265" t="s">
        <v>1475</v>
      </c>
      <c r="B146" s="266">
        <v>1457</v>
      </c>
      <c r="C146" s="267" t="s">
        <v>1476</v>
      </c>
      <c r="D146" s="268" t="s">
        <v>1477</v>
      </c>
      <c r="E146" s="271" t="s">
        <v>2762</v>
      </c>
      <c r="F146" s="270">
        <v>0.2</v>
      </c>
      <c r="G146" s="270">
        <v>0.3</v>
      </c>
      <c r="H146" s="264">
        <f>IF(ISNUMBER(SEARCH('2023 i 2024'!$C$2, C146)), 1, 0)</f>
        <v>0</v>
      </c>
    </row>
    <row r="147" spans="1:8" x14ac:dyDescent="0.35">
      <c r="A147" s="265" t="s">
        <v>1478</v>
      </c>
      <c r="B147" s="266">
        <v>1465</v>
      </c>
      <c r="C147" s="267" t="s">
        <v>1479</v>
      </c>
      <c r="D147" s="268" t="s">
        <v>1480</v>
      </c>
      <c r="E147" s="271" t="s">
        <v>1481</v>
      </c>
      <c r="F147" s="270">
        <v>0.2</v>
      </c>
      <c r="G147" s="270">
        <v>0.3</v>
      </c>
      <c r="H147" s="264">
        <f>IF(ISNUMBER(SEARCH('2023 i 2024'!$C$2, C147)), 1, 0)</f>
        <v>0</v>
      </c>
    </row>
    <row r="148" spans="1:8" x14ac:dyDescent="0.35">
      <c r="A148" s="265" t="s">
        <v>1482</v>
      </c>
      <c r="B148" s="266">
        <v>1481</v>
      </c>
      <c r="C148" s="267" t="s">
        <v>1483</v>
      </c>
      <c r="D148" s="268" t="s">
        <v>1484</v>
      </c>
      <c r="E148" s="271" t="s">
        <v>1038</v>
      </c>
      <c r="F148" s="270">
        <v>0.2</v>
      </c>
      <c r="G148" s="270">
        <v>0.3</v>
      </c>
      <c r="H148" s="264">
        <f>IF(ISNUMBER(SEARCH('2023 i 2024'!$C$2, C148)), 1, 0)</f>
        <v>0</v>
      </c>
    </row>
    <row r="149" spans="1:8" x14ac:dyDescent="0.35">
      <c r="A149" s="265" t="s">
        <v>1485</v>
      </c>
      <c r="B149" s="266">
        <v>1490</v>
      </c>
      <c r="C149" s="267" t="s">
        <v>1486</v>
      </c>
      <c r="D149" s="268" t="s">
        <v>1487</v>
      </c>
      <c r="E149" s="269" t="s">
        <v>1034</v>
      </c>
      <c r="F149" s="270">
        <v>0.2</v>
      </c>
      <c r="G149" s="270">
        <v>0.3</v>
      </c>
      <c r="H149" s="264">
        <f>IF(ISNUMBER(SEARCH('2023 i 2024'!$C$2, C149)), 1, 0)</f>
        <v>0</v>
      </c>
    </row>
    <row r="150" spans="1:8" x14ac:dyDescent="0.35">
      <c r="A150" s="265" t="s">
        <v>1488</v>
      </c>
      <c r="B150" s="266">
        <v>1503</v>
      </c>
      <c r="C150" s="267" t="s">
        <v>1489</v>
      </c>
      <c r="D150" s="268" t="s">
        <v>1490</v>
      </c>
      <c r="E150" s="271" t="s">
        <v>1034</v>
      </c>
      <c r="F150" s="270">
        <v>0.2</v>
      </c>
      <c r="G150" s="270">
        <v>0.3</v>
      </c>
      <c r="H150" s="264">
        <f>IF(ISNUMBER(SEARCH('2023 i 2024'!$C$2, C150)), 1, 0)</f>
        <v>0</v>
      </c>
    </row>
    <row r="151" spans="1:8" x14ac:dyDescent="0.35">
      <c r="A151" s="265" t="s">
        <v>1491</v>
      </c>
      <c r="B151" s="266">
        <v>1520</v>
      </c>
      <c r="C151" s="267" t="s">
        <v>1492</v>
      </c>
      <c r="D151" s="268" t="s">
        <v>1493</v>
      </c>
      <c r="E151" s="271" t="s">
        <v>1034</v>
      </c>
      <c r="F151" s="270">
        <v>0.2</v>
      </c>
      <c r="G151" s="270">
        <v>0.3</v>
      </c>
      <c r="H151" s="264">
        <f>IF(ISNUMBER(SEARCH('2023 i 2024'!$C$2, C151)), 1, 0)</f>
        <v>0</v>
      </c>
    </row>
    <row r="152" spans="1:8" x14ac:dyDescent="0.35">
      <c r="A152" s="265" t="s">
        <v>1494</v>
      </c>
      <c r="B152" s="266">
        <v>1538</v>
      </c>
      <c r="C152" s="267" t="s">
        <v>1495</v>
      </c>
      <c r="D152" s="268" t="s">
        <v>1496</v>
      </c>
      <c r="E152" s="271" t="s">
        <v>1034</v>
      </c>
      <c r="F152" s="270">
        <v>0.2</v>
      </c>
      <c r="G152" s="270">
        <v>0.3</v>
      </c>
      <c r="H152" s="264">
        <f>IF(ISNUMBER(SEARCH('2023 i 2024'!$C$2, C152)), 1, 0)</f>
        <v>0</v>
      </c>
    </row>
    <row r="153" spans="1:8" x14ac:dyDescent="0.35">
      <c r="A153" s="265" t="s">
        <v>1497</v>
      </c>
      <c r="B153" s="266">
        <v>1546</v>
      </c>
      <c r="C153" s="267" t="s">
        <v>1498</v>
      </c>
      <c r="D153" s="268" t="s">
        <v>1499</v>
      </c>
      <c r="E153" s="269" t="s">
        <v>1174</v>
      </c>
      <c r="F153" s="270">
        <v>0.2</v>
      </c>
      <c r="G153" s="270">
        <v>0.3</v>
      </c>
      <c r="H153" s="264">
        <f>IF(ISNUMBER(SEARCH('2023 i 2024'!$C$2, C153)), 1, 0)</f>
        <v>0</v>
      </c>
    </row>
    <row r="154" spans="1:8" x14ac:dyDescent="0.35">
      <c r="A154" s="265" t="s">
        <v>1500</v>
      </c>
      <c r="B154" s="266">
        <v>1554</v>
      </c>
      <c r="C154" s="267" t="s">
        <v>1501</v>
      </c>
      <c r="D154" s="268" t="s">
        <v>1502</v>
      </c>
      <c r="E154" s="271" t="s">
        <v>2763</v>
      </c>
      <c r="F154" s="270">
        <v>0.2</v>
      </c>
      <c r="G154" s="270">
        <v>0.25</v>
      </c>
      <c r="H154" s="264">
        <f>IF(ISNUMBER(SEARCH('2023 i 2024'!$C$2, C154)), 1, 0)</f>
        <v>0</v>
      </c>
    </row>
    <row r="155" spans="1:8" x14ac:dyDescent="0.35">
      <c r="A155" s="265" t="s">
        <v>1503</v>
      </c>
      <c r="B155" s="266">
        <v>1562</v>
      </c>
      <c r="C155" s="267" t="s">
        <v>1504</v>
      </c>
      <c r="D155" s="268" t="s">
        <v>1505</v>
      </c>
      <c r="E155" s="271" t="s">
        <v>1115</v>
      </c>
      <c r="F155" s="270">
        <v>0.22</v>
      </c>
      <c r="G155" s="270">
        <v>0.33</v>
      </c>
      <c r="H155" s="264">
        <f>IF(ISNUMBER(SEARCH('2023 i 2024'!$C$2, C155)), 1, 0)</f>
        <v>0</v>
      </c>
    </row>
    <row r="156" spans="1:8" x14ac:dyDescent="0.35">
      <c r="A156" s="265" t="s">
        <v>1506</v>
      </c>
      <c r="B156" s="266">
        <v>1589</v>
      </c>
      <c r="C156" s="267" t="s">
        <v>1507</v>
      </c>
      <c r="D156" s="268" t="s">
        <v>1508</v>
      </c>
      <c r="E156" s="271" t="s">
        <v>1034</v>
      </c>
      <c r="F156" s="270">
        <v>0.2</v>
      </c>
      <c r="G156" s="270">
        <v>0.3</v>
      </c>
      <c r="H156" s="264">
        <f>IF(ISNUMBER(SEARCH('2023 i 2024'!$C$2, C156)), 1, 0)</f>
        <v>0</v>
      </c>
    </row>
    <row r="157" spans="1:8" x14ac:dyDescent="0.35">
      <c r="A157" s="265" t="s">
        <v>1509</v>
      </c>
      <c r="B157" s="266">
        <v>1597</v>
      </c>
      <c r="C157" s="267" t="s">
        <v>1510</v>
      </c>
      <c r="D157" s="268" t="s">
        <v>1511</v>
      </c>
      <c r="E157" s="269" t="s">
        <v>1034</v>
      </c>
      <c r="F157" s="270">
        <v>0.2</v>
      </c>
      <c r="G157" s="270">
        <v>0.3</v>
      </c>
      <c r="H157" s="264">
        <f>IF(ISNUMBER(SEARCH('2023 i 2024'!$C$2, C157)), 1, 0)</f>
        <v>0</v>
      </c>
    </row>
    <row r="158" spans="1:8" x14ac:dyDescent="0.35">
      <c r="A158" s="265" t="s">
        <v>1512</v>
      </c>
      <c r="B158" s="266">
        <v>1619</v>
      </c>
      <c r="C158" s="267" t="s">
        <v>1513</v>
      </c>
      <c r="D158" s="268" t="s">
        <v>1514</v>
      </c>
      <c r="E158" s="271" t="s">
        <v>1034</v>
      </c>
      <c r="F158" s="270">
        <v>0.2</v>
      </c>
      <c r="G158" s="270">
        <v>0.3</v>
      </c>
      <c r="H158" s="264">
        <f>IF(ISNUMBER(SEARCH('2023 i 2024'!$C$2, C158)), 1, 0)</f>
        <v>0</v>
      </c>
    </row>
    <row r="159" spans="1:8" x14ac:dyDescent="0.35">
      <c r="A159" s="265" t="s">
        <v>1515</v>
      </c>
      <c r="B159" s="266">
        <v>6092</v>
      </c>
      <c r="C159" s="267" t="s">
        <v>1516</v>
      </c>
      <c r="D159" s="268" t="s">
        <v>1517</v>
      </c>
      <c r="E159" s="271" t="s">
        <v>1034</v>
      </c>
      <c r="F159" s="270">
        <v>0.2</v>
      </c>
      <c r="G159" s="270">
        <v>0.3</v>
      </c>
      <c r="H159" s="264">
        <f>IF(ISNUMBER(SEARCH('2023 i 2024'!$C$2, C159)), 1, 0)</f>
        <v>0</v>
      </c>
    </row>
    <row r="160" spans="1:8" x14ac:dyDescent="0.35">
      <c r="A160" s="265" t="s">
        <v>1518</v>
      </c>
      <c r="B160" s="266">
        <v>1635</v>
      </c>
      <c r="C160" s="267" t="s">
        <v>1519</v>
      </c>
      <c r="D160" s="268" t="s">
        <v>1520</v>
      </c>
      <c r="E160" s="271" t="s">
        <v>1034</v>
      </c>
      <c r="F160" s="270">
        <v>0.2</v>
      </c>
      <c r="G160" s="270">
        <v>0.3</v>
      </c>
      <c r="H160" s="264">
        <f>IF(ISNUMBER(SEARCH('2023 i 2024'!$C$2, C160)), 1, 0)</f>
        <v>0</v>
      </c>
    </row>
    <row r="161" spans="1:8" x14ac:dyDescent="0.35">
      <c r="A161" s="265" t="s">
        <v>1521</v>
      </c>
      <c r="B161" s="266">
        <v>1643</v>
      </c>
      <c r="C161" s="267" t="s">
        <v>1522</v>
      </c>
      <c r="D161" s="268" t="s">
        <v>1523</v>
      </c>
      <c r="E161" s="269" t="s">
        <v>2762</v>
      </c>
      <c r="F161" s="270">
        <v>0.2</v>
      </c>
      <c r="G161" s="270">
        <v>0.3</v>
      </c>
      <c r="H161" s="264">
        <f>IF(ISNUMBER(SEARCH('2023 i 2024'!$C$2, C161)), 1, 0)</f>
        <v>0</v>
      </c>
    </row>
    <row r="162" spans="1:8" x14ac:dyDescent="0.35">
      <c r="A162" s="265" t="s">
        <v>1524</v>
      </c>
      <c r="B162" s="266">
        <v>1651</v>
      </c>
      <c r="C162" s="267" t="s">
        <v>1525</v>
      </c>
      <c r="D162" s="268" t="s">
        <v>1526</v>
      </c>
      <c r="E162" s="271" t="s">
        <v>1034</v>
      </c>
      <c r="F162" s="270">
        <v>0.2</v>
      </c>
      <c r="G162" s="270">
        <v>0.3</v>
      </c>
      <c r="H162" s="264">
        <f>IF(ISNUMBER(SEARCH('2023 i 2024'!$C$2, C162)), 1, 0)</f>
        <v>0</v>
      </c>
    </row>
    <row r="163" spans="1:8" x14ac:dyDescent="0.35">
      <c r="A163" s="265" t="s">
        <v>1527</v>
      </c>
      <c r="B163" s="266">
        <v>5991</v>
      </c>
      <c r="C163" s="267" t="s">
        <v>1528</v>
      </c>
      <c r="D163" s="268" t="s">
        <v>1529</v>
      </c>
      <c r="E163" s="271" t="s">
        <v>1034</v>
      </c>
      <c r="F163" s="270">
        <v>0.2</v>
      </c>
      <c r="G163" s="270">
        <v>0.3</v>
      </c>
      <c r="H163" s="264">
        <f>IF(ISNUMBER(SEARCH('2023 i 2024'!$C$2, C163)), 1, 0)</f>
        <v>0</v>
      </c>
    </row>
    <row r="164" spans="1:8" x14ac:dyDescent="0.35">
      <c r="A164" s="265" t="s">
        <v>1530</v>
      </c>
      <c r="B164" s="266">
        <v>1660</v>
      </c>
      <c r="C164" s="267" t="s">
        <v>1531</v>
      </c>
      <c r="D164" s="268" t="s">
        <v>1532</v>
      </c>
      <c r="E164" s="271" t="s">
        <v>1034</v>
      </c>
      <c r="F164" s="270">
        <v>0.2</v>
      </c>
      <c r="G164" s="270">
        <v>0.3</v>
      </c>
      <c r="H164" s="264">
        <f>IF(ISNUMBER(SEARCH('2023 i 2024'!$C$2, C164)), 1, 0)</f>
        <v>0</v>
      </c>
    </row>
    <row r="165" spans="1:8" x14ac:dyDescent="0.35">
      <c r="A165" s="265" t="s">
        <v>1533</v>
      </c>
      <c r="B165" s="266">
        <v>1678</v>
      </c>
      <c r="C165" s="267" t="s">
        <v>1534</v>
      </c>
      <c r="D165" s="268" t="s">
        <v>1535</v>
      </c>
      <c r="E165" s="269" t="s">
        <v>1034</v>
      </c>
      <c r="F165" s="270">
        <v>0.2</v>
      </c>
      <c r="G165" s="270">
        <v>0.3</v>
      </c>
      <c r="H165" s="264">
        <f>IF(ISNUMBER(SEARCH('2023 i 2024'!$C$2, C165)), 1, 0)</f>
        <v>0</v>
      </c>
    </row>
    <row r="166" spans="1:8" x14ac:dyDescent="0.35">
      <c r="A166" s="265" t="s">
        <v>1536</v>
      </c>
      <c r="B166" s="266">
        <v>1686</v>
      </c>
      <c r="C166" s="267" t="s">
        <v>1537</v>
      </c>
      <c r="D166" s="268" t="s">
        <v>1538</v>
      </c>
      <c r="E166" s="271" t="s">
        <v>1058</v>
      </c>
      <c r="F166" s="270">
        <v>0.2</v>
      </c>
      <c r="G166" s="270">
        <v>0.3</v>
      </c>
      <c r="H166" s="264">
        <f>IF(ISNUMBER(SEARCH('2023 i 2024'!$C$2, C166)), 1, 0)</f>
        <v>0</v>
      </c>
    </row>
    <row r="167" spans="1:8" x14ac:dyDescent="0.35">
      <c r="A167" s="265" t="s">
        <v>1539</v>
      </c>
      <c r="B167" s="266">
        <v>1694</v>
      </c>
      <c r="C167" s="267" t="s">
        <v>1540</v>
      </c>
      <c r="D167" s="268" t="s">
        <v>1541</v>
      </c>
      <c r="E167" s="271" t="s">
        <v>1174</v>
      </c>
      <c r="F167" s="270">
        <v>0.2</v>
      </c>
      <c r="G167" s="270">
        <v>0.3</v>
      </c>
      <c r="H167" s="264">
        <f>IF(ISNUMBER(SEARCH('2023 i 2024'!$C$2, C167)), 1, 0)</f>
        <v>0</v>
      </c>
    </row>
    <row r="168" spans="1:8" x14ac:dyDescent="0.35">
      <c r="A168" s="265" t="s">
        <v>1542</v>
      </c>
      <c r="B168" s="266">
        <v>1708</v>
      </c>
      <c r="C168" s="267" t="s">
        <v>1543</v>
      </c>
      <c r="D168" s="268" t="s">
        <v>1544</v>
      </c>
      <c r="E168" s="271" t="s">
        <v>1034</v>
      </c>
      <c r="F168" s="270">
        <v>0.2</v>
      </c>
      <c r="G168" s="270">
        <v>0.3</v>
      </c>
      <c r="H168" s="264">
        <f>IF(ISNUMBER(SEARCH('2023 i 2024'!$C$2, C168)), 1, 0)</f>
        <v>0</v>
      </c>
    </row>
    <row r="169" spans="1:8" x14ac:dyDescent="0.35">
      <c r="A169" s="265" t="s">
        <v>1545</v>
      </c>
      <c r="B169" s="266">
        <v>1716</v>
      </c>
      <c r="C169" s="267" t="s">
        <v>1546</v>
      </c>
      <c r="D169" s="268" t="s">
        <v>1547</v>
      </c>
      <c r="E169" s="269" t="s">
        <v>2762</v>
      </c>
      <c r="F169" s="270">
        <v>0.22</v>
      </c>
      <c r="G169" s="270">
        <v>0.33</v>
      </c>
      <c r="H169" s="264">
        <f>IF(ISNUMBER(SEARCH('2023 i 2024'!$C$2, C169)), 1, 0)</f>
        <v>0</v>
      </c>
    </row>
    <row r="170" spans="1:8" x14ac:dyDescent="0.35">
      <c r="A170" s="265" t="s">
        <v>1548</v>
      </c>
      <c r="B170" s="266">
        <v>5525</v>
      </c>
      <c r="C170" s="267" t="s">
        <v>1549</v>
      </c>
      <c r="D170" s="268" t="s">
        <v>1550</v>
      </c>
      <c r="E170" s="271" t="s">
        <v>1034</v>
      </c>
      <c r="F170" s="270">
        <v>0.2</v>
      </c>
      <c r="G170" s="270">
        <v>0.3</v>
      </c>
      <c r="H170" s="264">
        <f>IF(ISNUMBER(SEARCH('2023 i 2024'!$C$2, C170)), 1, 0)</f>
        <v>0</v>
      </c>
    </row>
    <row r="171" spans="1:8" x14ac:dyDescent="0.35">
      <c r="A171" s="265" t="s">
        <v>1551</v>
      </c>
      <c r="B171" s="266">
        <v>1724</v>
      </c>
      <c r="C171" s="267" t="s">
        <v>1552</v>
      </c>
      <c r="D171" s="268" t="s">
        <v>1553</v>
      </c>
      <c r="E171" s="271" t="s">
        <v>1034</v>
      </c>
      <c r="F171" s="270">
        <v>0.2</v>
      </c>
      <c r="G171" s="270">
        <v>0.3</v>
      </c>
      <c r="H171" s="264">
        <f>IF(ISNUMBER(SEARCH('2023 i 2024'!$C$2, C171)), 1, 0)</f>
        <v>0</v>
      </c>
    </row>
    <row r="172" spans="1:8" x14ac:dyDescent="0.35">
      <c r="A172" s="265" t="s">
        <v>1554</v>
      </c>
      <c r="B172" s="266">
        <v>1732</v>
      </c>
      <c r="C172" s="267" t="s">
        <v>1555</v>
      </c>
      <c r="D172" s="268" t="s">
        <v>1556</v>
      </c>
      <c r="E172" s="271" t="s">
        <v>1034</v>
      </c>
      <c r="F172" s="270">
        <v>0.2</v>
      </c>
      <c r="G172" s="270">
        <v>0.3</v>
      </c>
      <c r="H172" s="264">
        <f>IF(ISNUMBER(SEARCH('2023 i 2024'!$C$2, C172)), 1, 0)</f>
        <v>0</v>
      </c>
    </row>
    <row r="173" spans="1:8" x14ac:dyDescent="0.35">
      <c r="A173" s="265" t="s">
        <v>1557</v>
      </c>
      <c r="B173" s="266">
        <v>5592</v>
      </c>
      <c r="C173" s="267" t="s">
        <v>1558</v>
      </c>
      <c r="D173" s="268" t="s">
        <v>1559</v>
      </c>
      <c r="E173" s="269" t="s">
        <v>1034</v>
      </c>
      <c r="F173" s="270">
        <v>0.2</v>
      </c>
      <c r="G173" s="270">
        <v>0.3</v>
      </c>
      <c r="H173" s="264">
        <f>IF(ISNUMBER(SEARCH('2023 i 2024'!$C$2, C173)), 1, 0)</f>
        <v>0</v>
      </c>
    </row>
    <row r="174" spans="1:8" x14ac:dyDescent="0.35">
      <c r="A174" s="265" t="s">
        <v>1560</v>
      </c>
      <c r="B174" s="266">
        <v>5606</v>
      </c>
      <c r="C174" s="267" t="s">
        <v>1561</v>
      </c>
      <c r="D174" s="268" t="s">
        <v>1562</v>
      </c>
      <c r="E174" s="271" t="s">
        <v>1034</v>
      </c>
      <c r="F174" s="270">
        <v>0.2</v>
      </c>
      <c r="G174" s="270">
        <v>0.3</v>
      </c>
      <c r="H174" s="264">
        <f>IF(ISNUMBER(SEARCH('2023 i 2024'!$C$2, C174)), 1, 0)</f>
        <v>0</v>
      </c>
    </row>
    <row r="175" spans="1:8" x14ac:dyDescent="0.35">
      <c r="A175" s="265" t="s">
        <v>1563</v>
      </c>
      <c r="B175" s="266">
        <v>6238</v>
      </c>
      <c r="C175" s="267" t="s">
        <v>1564</v>
      </c>
      <c r="D175" s="268" t="s">
        <v>1565</v>
      </c>
      <c r="E175" s="271" t="s">
        <v>2762</v>
      </c>
      <c r="F175" s="270">
        <v>0.22</v>
      </c>
      <c r="G175" s="270">
        <v>0.33</v>
      </c>
      <c r="H175" s="264">
        <f>IF(ISNUMBER(SEARCH('2023 i 2024'!$C$2, C175)), 1, 0)</f>
        <v>0</v>
      </c>
    </row>
    <row r="176" spans="1:8" x14ac:dyDescent="0.35">
      <c r="A176" s="265" t="s">
        <v>1566</v>
      </c>
      <c r="B176" s="266">
        <v>1759</v>
      </c>
      <c r="C176" s="267" t="s">
        <v>1567</v>
      </c>
      <c r="D176" s="268" t="s">
        <v>1568</v>
      </c>
      <c r="E176" s="269" t="s">
        <v>1569</v>
      </c>
      <c r="F176" s="270">
        <v>0.2</v>
      </c>
      <c r="G176" s="270">
        <v>0.3</v>
      </c>
      <c r="H176" s="264">
        <f>IF(ISNUMBER(SEARCH('2023 i 2024'!$C$2, C176)), 1, 0)</f>
        <v>0</v>
      </c>
    </row>
    <row r="177" spans="1:8" x14ac:dyDescent="0.35">
      <c r="A177" s="265" t="s">
        <v>1570</v>
      </c>
      <c r="B177" s="266">
        <v>1767</v>
      </c>
      <c r="C177" s="267" t="s">
        <v>1571</v>
      </c>
      <c r="D177" s="268" t="s">
        <v>1572</v>
      </c>
      <c r="E177" s="269" t="s">
        <v>1140</v>
      </c>
      <c r="F177" s="270">
        <v>0.15</v>
      </c>
      <c r="G177" s="270">
        <v>0.25</v>
      </c>
      <c r="H177" s="264">
        <f>IF(ISNUMBER(SEARCH('2023 i 2024'!$C$2, C177)), 1, 0)</f>
        <v>0</v>
      </c>
    </row>
    <row r="178" spans="1:8" x14ac:dyDescent="0.35">
      <c r="A178" s="265" t="s">
        <v>1573</v>
      </c>
      <c r="B178" s="266">
        <v>1775</v>
      </c>
      <c r="C178" s="267" t="s">
        <v>1574</v>
      </c>
      <c r="D178" s="268" t="s">
        <v>1575</v>
      </c>
      <c r="E178" s="271" t="s">
        <v>1115</v>
      </c>
      <c r="F178" s="270">
        <v>0.2</v>
      </c>
      <c r="G178" s="270">
        <v>0.3</v>
      </c>
      <c r="H178" s="264">
        <f>IF(ISNUMBER(SEARCH('2023 i 2024'!$C$2, C178)), 1, 0)</f>
        <v>0</v>
      </c>
    </row>
    <row r="179" spans="1:8" x14ac:dyDescent="0.35">
      <c r="A179" s="265" t="s">
        <v>1576</v>
      </c>
      <c r="B179" s="266">
        <v>1783</v>
      </c>
      <c r="C179" s="267" t="s">
        <v>1577</v>
      </c>
      <c r="D179" s="268" t="s">
        <v>1578</v>
      </c>
      <c r="E179" s="271" t="s">
        <v>1034</v>
      </c>
      <c r="F179" s="270">
        <v>0.2</v>
      </c>
      <c r="G179" s="270">
        <v>0.3</v>
      </c>
      <c r="H179" s="264">
        <f>IF(ISNUMBER(SEARCH('2023 i 2024'!$C$2, C179)), 1, 0)</f>
        <v>0</v>
      </c>
    </row>
    <row r="180" spans="1:8" x14ac:dyDescent="0.35">
      <c r="A180" s="265" t="s">
        <v>1579</v>
      </c>
      <c r="B180" s="266">
        <v>1791</v>
      </c>
      <c r="C180" s="267" t="s">
        <v>1580</v>
      </c>
      <c r="D180" s="268" t="s">
        <v>1581</v>
      </c>
      <c r="E180" s="271" t="s">
        <v>1174</v>
      </c>
      <c r="F180" s="270">
        <v>0.2</v>
      </c>
      <c r="G180" s="270">
        <v>0.33</v>
      </c>
      <c r="H180" s="264">
        <f>IF(ISNUMBER(SEARCH('2023 i 2024'!$C$2, C180)), 1, 0)</f>
        <v>0</v>
      </c>
    </row>
    <row r="181" spans="1:8" x14ac:dyDescent="0.35">
      <c r="A181" s="265" t="s">
        <v>1582</v>
      </c>
      <c r="B181" s="266">
        <v>5967</v>
      </c>
      <c r="C181" s="267" t="s">
        <v>1583</v>
      </c>
      <c r="D181" s="268" t="s">
        <v>1584</v>
      </c>
      <c r="E181" s="269" t="s">
        <v>2762</v>
      </c>
      <c r="F181" s="270">
        <v>0.2</v>
      </c>
      <c r="G181" s="270">
        <v>0.3</v>
      </c>
      <c r="H181" s="264">
        <f>IF(ISNUMBER(SEARCH('2023 i 2024'!$C$2, C181)), 1, 0)</f>
        <v>0</v>
      </c>
    </row>
    <row r="182" spans="1:8" x14ac:dyDescent="0.35">
      <c r="A182" s="265" t="s">
        <v>1585</v>
      </c>
      <c r="B182" s="266">
        <v>1805</v>
      </c>
      <c r="C182" s="267" t="s">
        <v>1586</v>
      </c>
      <c r="D182" s="268" t="s">
        <v>1587</v>
      </c>
      <c r="E182" s="271" t="s">
        <v>1588</v>
      </c>
      <c r="F182" s="270">
        <v>0.2</v>
      </c>
      <c r="G182" s="270">
        <v>0.33600000000000002</v>
      </c>
      <c r="H182" s="264">
        <f>IF(ISNUMBER(SEARCH('2023 i 2024'!$C$2, C182)), 1, 0)</f>
        <v>0</v>
      </c>
    </row>
    <row r="183" spans="1:8" x14ac:dyDescent="0.35">
      <c r="A183" s="265" t="s">
        <v>1589</v>
      </c>
      <c r="B183" s="266">
        <v>1813</v>
      </c>
      <c r="C183" s="267" t="s">
        <v>1590</v>
      </c>
      <c r="D183" s="268" t="s">
        <v>1591</v>
      </c>
      <c r="E183" s="271" t="s">
        <v>1034</v>
      </c>
      <c r="F183" s="270">
        <v>0.2</v>
      </c>
      <c r="G183" s="270">
        <v>0.3</v>
      </c>
      <c r="H183" s="264">
        <f>IF(ISNUMBER(SEARCH('2023 i 2024'!$C$2, C183)), 1, 0)</f>
        <v>0</v>
      </c>
    </row>
    <row r="184" spans="1:8" x14ac:dyDescent="0.35">
      <c r="A184" s="265" t="s">
        <v>1592</v>
      </c>
      <c r="B184" s="266">
        <v>5975</v>
      </c>
      <c r="C184" s="267" t="s">
        <v>1593</v>
      </c>
      <c r="D184" s="268" t="s">
        <v>1594</v>
      </c>
      <c r="E184" s="271" t="s">
        <v>1034</v>
      </c>
      <c r="F184" s="270">
        <v>0.2</v>
      </c>
      <c r="G184" s="270">
        <v>0.3</v>
      </c>
      <c r="H184" s="264">
        <f>IF(ISNUMBER(SEARCH('2023 i 2024'!$C$2, C184)), 1, 0)</f>
        <v>0</v>
      </c>
    </row>
    <row r="185" spans="1:8" x14ac:dyDescent="0.35">
      <c r="A185" s="265" t="s">
        <v>1595</v>
      </c>
      <c r="B185" s="266">
        <v>1830</v>
      </c>
      <c r="C185" s="267" t="s">
        <v>1596</v>
      </c>
      <c r="D185" s="268" t="s">
        <v>1597</v>
      </c>
      <c r="E185" s="269" t="s">
        <v>1598</v>
      </c>
      <c r="F185" s="270">
        <v>0.2</v>
      </c>
      <c r="G185" s="270">
        <v>0.3</v>
      </c>
      <c r="H185" s="264">
        <f>IF(ISNUMBER(SEARCH('2023 i 2024'!$C$2, C185)), 1, 0)</f>
        <v>0</v>
      </c>
    </row>
    <row r="186" spans="1:8" x14ac:dyDescent="0.35">
      <c r="A186" s="265" t="s">
        <v>1599</v>
      </c>
      <c r="B186" s="266">
        <v>1848</v>
      </c>
      <c r="C186" s="267" t="s">
        <v>1600</v>
      </c>
      <c r="D186" s="268" t="s">
        <v>1601</v>
      </c>
      <c r="E186" s="271" t="s">
        <v>1034</v>
      </c>
      <c r="F186" s="270">
        <v>0.2</v>
      </c>
      <c r="G186" s="270">
        <v>0.3</v>
      </c>
      <c r="H186" s="264">
        <f>IF(ISNUMBER(SEARCH('2023 i 2024'!$C$2, C186)), 1, 0)</f>
        <v>0</v>
      </c>
    </row>
    <row r="187" spans="1:8" x14ac:dyDescent="0.35">
      <c r="A187" s="265" t="s">
        <v>1602</v>
      </c>
      <c r="B187" s="266">
        <v>1856</v>
      </c>
      <c r="C187" s="267" t="s">
        <v>1603</v>
      </c>
      <c r="D187" s="268" t="s">
        <v>1604</v>
      </c>
      <c r="E187" s="271" t="s">
        <v>1221</v>
      </c>
      <c r="F187" s="270">
        <v>0.2</v>
      </c>
      <c r="G187" s="270">
        <v>0.3</v>
      </c>
      <c r="H187" s="264">
        <f>IF(ISNUMBER(SEARCH('2023 i 2024'!$C$2, C187)), 1, 0)</f>
        <v>0</v>
      </c>
    </row>
    <row r="188" spans="1:8" x14ac:dyDescent="0.35">
      <c r="A188" s="265" t="s">
        <v>1605</v>
      </c>
      <c r="B188" s="266">
        <v>1864</v>
      </c>
      <c r="C188" s="267" t="s">
        <v>1606</v>
      </c>
      <c r="D188" s="268" t="s">
        <v>1607</v>
      </c>
      <c r="E188" s="271" t="s">
        <v>1034</v>
      </c>
      <c r="F188" s="270">
        <v>0.2</v>
      </c>
      <c r="G188" s="270">
        <v>0.3</v>
      </c>
      <c r="H188" s="264">
        <f>IF(ISNUMBER(SEARCH('2023 i 2024'!$C$2, C188)), 1, 0)</f>
        <v>0</v>
      </c>
    </row>
    <row r="189" spans="1:8" x14ac:dyDescent="0.35">
      <c r="A189" s="265" t="s">
        <v>1608</v>
      </c>
      <c r="B189" s="266">
        <v>1872</v>
      </c>
      <c r="C189" s="267" t="s">
        <v>1609</v>
      </c>
      <c r="D189" s="268" t="s">
        <v>1610</v>
      </c>
      <c r="E189" s="269" t="s">
        <v>1034</v>
      </c>
      <c r="F189" s="270">
        <v>0.2</v>
      </c>
      <c r="G189" s="270">
        <v>0.3</v>
      </c>
      <c r="H189" s="264">
        <f>IF(ISNUMBER(SEARCH('2023 i 2024'!$C$2, C189)), 1, 0)</f>
        <v>0</v>
      </c>
    </row>
    <row r="190" spans="1:8" x14ac:dyDescent="0.35">
      <c r="A190" s="265" t="s">
        <v>1611</v>
      </c>
      <c r="B190" s="266">
        <v>1899</v>
      </c>
      <c r="C190" s="267" t="s">
        <v>1612</v>
      </c>
      <c r="D190" s="268" t="s">
        <v>1613</v>
      </c>
      <c r="E190" s="271" t="s">
        <v>1034</v>
      </c>
      <c r="F190" s="270">
        <v>0.2</v>
      </c>
      <c r="G190" s="270">
        <v>0.3</v>
      </c>
      <c r="H190" s="264">
        <f>IF(ISNUMBER(SEARCH('2023 i 2024'!$C$2, C190)), 1, 0)</f>
        <v>0</v>
      </c>
    </row>
    <row r="191" spans="1:8" x14ac:dyDescent="0.35">
      <c r="A191" s="265" t="s">
        <v>1614</v>
      </c>
      <c r="B191" s="266">
        <v>1902</v>
      </c>
      <c r="C191" s="267" t="s">
        <v>1615</v>
      </c>
      <c r="D191" s="268" t="s">
        <v>1616</v>
      </c>
      <c r="E191" s="271" t="s">
        <v>1264</v>
      </c>
      <c r="F191" s="270">
        <v>0.2</v>
      </c>
      <c r="G191" s="270">
        <v>0.3</v>
      </c>
      <c r="H191" s="264">
        <f>IF(ISNUMBER(SEARCH('2023 i 2024'!$C$2, C191)), 1, 0)</f>
        <v>0</v>
      </c>
    </row>
    <row r="192" spans="1:8" x14ac:dyDescent="0.35">
      <c r="A192" s="265" t="s">
        <v>1617</v>
      </c>
      <c r="B192" s="266">
        <v>1929</v>
      </c>
      <c r="C192" s="267" t="s">
        <v>1618</v>
      </c>
      <c r="D192" s="268" t="s">
        <v>1619</v>
      </c>
      <c r="E192" s="271" t="s">
        <v>1038</v>
      </c>
      <c r="F192" s="270">
        <v>0.22</v>
      </c>
      <c r="G192" s="270">
        <v>0.33</v>
      </c>
      <c r="H192" s="264">
        <f>IF(ISNUMBER(SEARCH('2023 i 2024'!$C$2, C192)), 1, 0)</f>
        <v>0</v>
      </c>
    </row>
    <row r="193" spans="1:8" x14ac:dyDescent="0.35">
      <c r="A193" s="265" t="s">
        <v>1620</v>
      </c>
      <c r="B193" s="266">
        <v>1937</v>
      </c>
      <c r="C193" s="267" t="s">
        <v>1621</v>
      </c>
      <c r="D193" s="268" t="s">
        <v>1622</v>
      </c>
      <c r="E193" s="269" t="s">
        <v>1034</v>
      </c>
      <c r="F193" s="270">
        <v>0.2</v>
      </c>
      <c r="G193" s="270">
        <v>0.3</v>
      </c>
      <c r="H193" s="264">
        <f>IF(ISNUMBER(SEARCH('2023 i 2024'!$C$2, C193)), 1, 0)</f>
        <v>0</v>
      </c>
    </row>
    <row r="194" spans="1:8" x14ac:dyDescent="0.35">
      <c r="A194" s="265" t="s">
        <v>1623</v>
      </c>
      <c r="B194" s="266">
        <v>1945</v>
      </c>
      <c r="C194" s="267" t="s">
        <v>1624</v>
      </c>
      <c r="D194" s="268" t="s">
        <v>1625</v>
      </c>
      <c r="E194" s="271" t="s">
        <v>1034</v>
      </c>
      <c r="F194" s="270">
        <v>0.2</v>
      </c>
      <c r="G194" s="270">
        <v>0.3</v>
      </c>
      <c r="H194" s="264">
        <f>IF(ISNUMBER(SEARCH('2023 i 2024'!$C$2, C194)), 1, 0)</f>
        <v>0</v>
      </c>
    </row>
    <row r="195" spans="1:8" x14ac:dyDescent="0.35">
      <c r="A195" s="265" t="s">
        <v>1626</v>
      </c>
      <c r="B195" s="266">
        <v>1953</v>
      </c>
      <c r="C195" s="267" t="s">
        <v>1627</v>
      </c>
      <c r="D195" s="268" t="s">
        <v>1628</v>
      </c>
      <c r="E195" s="271" t="s">
        <v>1034</v>
      </c>
      <c r="F195" s="270">
        <v>0.2</v>
      </c>
      <c r="G195" s="270">
        <v>0.3</v>
      </c>
      <c r="H195" s="264">
        <f>IF(ISNUMBER(SEARCH('2023 i 2024'!$C$2, C195)), 1, 0)</f>
        <v>0</v>
      </c>
    </row>
    <row r="196" spans="1:8" x14ac:dyDescent="0.35">
      <c r="A196" s="265" t="s">
        <v>1629</v>
      </c>
      <c r="B196" s="266">
        <v>1961</v>
      </c>
      <c r="C196" s="267" t="s">
        <v>1630</v>
      </c>
      <c r="D196" s="268" t="s">
        <v>1631</v>
      </c>
      <c r="E196" s="271" t="s">
        <v>1115</v>
      </c>
      <c r="F196" s="270">
        <v>0.22</v>
      </c>
      <c r="G196" s="270">
        <v>0.33</v>
      </c>
      <c r="H196" s="264">
        <f>IF(ISNUMBER(SEARCH('2023 i 2024'!$C$2, C196)), 1, 0)</f>
        <v>0</v>
      </c>
    </row>
    <row r="197" spans="1:8" x14ac:dyDescent="0.35">
      <c r="A197" s="265" t="s">
        <v>1632</v>
      </c>
      <c r="B197" s="266">
        <v>6220</v>
      </c>
      <c r="C197" s="267" t="s">
        <v>1633</v>
      </c>
      <c r="D197" s="268" t="s">
        <v>1634</v>
      </c>
      <c r="E197" s="269" t="s">
        <v>1034</v>
      </c>
      <c r="F197" s="270">
        <v>0.2</v>
      </c>
      <c r="G197" s="270">
        <v>0.3</v>
      </c>
      <c r="H197" s="264">
        <f>IF(ISNUMBER(SEARCH('2023 i 2024'!$C$2, C197)), 1, 0)</f>
        <v>0</v>
      </c>
    </row>
    <row r="198" spans="1:8" x14ac:dyDescent="0.35">
      <c r="A198" s="265" t="s">
        <v>1635</v>
      </c>
      <c r="B198" s="266">
        <v>1970</v>
      </c>
      <c r="C198" s="267" t="s">
        <v>1636</v>
      </c>
      <c r="D198" s="268" t="s">
        <v>1637</v>
      </c>
      <c r="E198" s="271" t="s">
        <v>2763</v>
      </c>
      <c r="F198" s="270">
        <v>0.2</v>
      </c>
      <c r="G198" s="270">
        <v>0.3</v>
      </c>
      <c r="H198" s="264">
        <f>IF(ISNUMBER(SEARCH('2023 i 2024'!$C$2, C198)), 1, 0)</f>
        <v>0</v>
      </c>
    </row>
    <row r="199" spans="1:8" x14ac:dyDescent="0.35">
      <c r="A199" s="265" t="s">
        <v>1638</v>
      </c>
      <c r="B199" s="266">
        <v>1988</v>
      </c>
      <c r="C199" s="267" t="s">
        <v>1639</v>
      </c>
      <c r="D199" s="268" t="s">
        <v>1640</v>
      </c>
      <c r="E199" s="271" t="s">
        <v>1034</v>
      </c>
      <c r="F199" s="270">
        <v>0.2</v>
      </c>
      <c r="G199" s="270">
        <v>0.3</v>
      </c>
      <c r="H199" s="264">
        <f>IF(ISNUMBER(SEARCH('2023 i 2024'!$C$2, C199)), 1, 0)</f>
        <v>0</v>
      </c>
    </row>
    <row r="200" spans="1:8" x14ac:dyDescent="0.35">
      <c r="A200" s="265" t="s">
        <v>1641</v>
      </c>
      <c r="B200" s="266">
        <v>1996</v>
      </c>
      <c r="C200" s="267" t="s">
        <v>1642</v>
      </c>
      <c r="D200" s="268" t="s">
        <v>1643</v>
      </c>
      <c r="E200" s="271" t="s">
        <v>1042</v>
      </c>
      <c r="F200" s="270">
        <v>0.22</v>
      </c>
      <c r="G200" s="270">
        <v>0.3</v>
      </c>
      <c r="H200" s="264">
        <f>IF(ISNUMBER(SEARCH('2023 i 2024'!$C$2, C200)), 1, 0)</f>
        <v>0</v>
      </c>
    </row>
    <row r="201" spans="1:8" x14ac:dyDescent="0.35">
      <c r="A201" s="265" t="s">
        <v>1644</v>
      </c>
      <c r="B201" s="266">
        <v>2003</v>
      </c>
      <c r="C201" s="267" t="s">
        <v>1645</v>
      </c>
      <c r="D201" s="268" t="s">
        <v>1646</v>
      </c>
      <c r="E201" s="269" t="s">
        <v>1034</v>
      </c>
      <c r="F201" s="270">
        <v>0.2</v>
      </c>
      <c r="G201" s="270">
        <v>0.3</v>
      </c>
      <c r="H201" s="264">
        <f>IF(ISNUMBER(SEARCH('2023 i 2024'!$C$2, C201)), 1, 0)</f>
        <v>0</v>
      </c>
    </row>
    <row r="202" spans="1:8" x14ac:dyDescent="0.35">
      <c r="A202" s="265" t="s">
        <v>1647</v>
      </c>
      <c r="B202" s="266">
        <v>2011</v>
      </c>
      <c r="C202" s="267" t="s">
        <v>1648</v>
      </c>
      <c r="D202" s="268" t="s">
        <v>1649</v>
      </c>
      <c r="E202" s="271" t="s">
        <v>1034</v>
      </c>
      <c r="F202" s="270">
        <v>0.2</v>
      </c>
      <c r="G202" s="270">
        <v>0.3</v>
      </c>
      <c r="H202" s="264">
        <f>IF(ISNUMBER(SEARCH('2023 i 2024'!$C$2, C202)), 1, 0)</f>
        <v>0</v>
      </c>
    </row>
    <row r="203" spans="1:8" x14ac:dyDescent="0.35">
      <c r="A203" s="265" t="s">
        <v>1650</v>
      </c>
      <c r="B203" s="266">
        <v>2020</v>
      </c>
      <c r="C203" s="267" t="s">
        <v>1651</v>
      </c>
      <c r="D203" s="268" t="s">
        <v>1652</v>
      </c>
      <c r="E203" s="271" t="s">
        <v>1034</v>
      </c>
      <c r="F203" s="270">
        <v>0.2</v>
      </c>
      <c r="G203" s="270">
        <v>0.3</v>
      </c>
      <c r="H203" s="264">
        <f>IF(ISNUMBER(SEARCH('2023 i 2024'!$C$2, C203)), 1, 0)</f>
        <v>0</v>
      </c>
    </row>
    <row r="204" spans="1:8" x14ac:dyDescent="0.35">
      <c r="A204" s="265" t="s">
        <v>1653</v>
      </c>
      <c r="B204" s="266">
        <v>2038</v>
      </c>
      <c r="C204" s="267" t="s">
        <v>1654</v>
      </c>
      <c r="D204" s="268" t="s">
        <v>1655</v>
      </c>
      <c r="E204" s="271" t="s">
        <v>1034</v>
      </c>
      <c r="F204" s="270">
        <v>0.2</v>
      </c>
      <c r="G204" s="270">
        <v>0.3</v>
      </c>
      <c r="H204" s="264">
        <f>IF(ISNUMBER(SEARCH('2023 i 2024'!$C$2, C204)), 1, 0)</f>
        <v>0</v>
      </c>
    </row>
    <row r="205" spans="1:8" x14ac:dyDescent="0.35">
      <c r="A205" s="265" t="s">
        <v>1656</v>
      </c>
      <c r="B205" s="266">
        <v>2046</v>
      </c>
      <c r="C205" s="267" t="s">
        <v>1657</v>
      </c>
      <c r="D205" s="268" t="s">
        <v>1658</v>
      </c>
      <c r="E205" s="269" t="s">
        <v>1034</v>
      </c>
      <c r="F205" s="270">
        <v>0.2</v>
      </c>
      <c r="G205" s="270">
        <v>0.3</v>
      </c>
      <c r="H205" s="264">
        <f>IF(ISNUMBER(SEARCH('2023 i 2024'!$C$2, C205)), 1, 0)</f>
        <v>0</v>
      </c>
    </row>
    <row r="206" spans="1:8" x14ac:dyDescent="0.35">
      <c r="A206" s="265" t="s">
        <v>1659</v>
      </c>
      <c r="B206" s="266">
        <v>5380</v>
      </c>
      <c r="C206" s="267" t="s">
        <v>1660</v>
      </c>
      <c r="D206" s="268" t="s">
        <v>1661</v>
      </c>
      <c r="E206" s="271" t="s">
        <v>1034</v>
      </c>
      <c r="F206" s="270">
        <v>0.2</v>
      </c>
      <c r="G206" s="270">
        <v>0.3</v>
      </c>
      <c r="H206" s="264">
        <f>IF(ISNUMBER(SEARCH('2023 i 2024'!$C$2, C206)), 1, 0)</f>
        <v>0</v>
      </c>
    </row>
    <row r="207" spans="1:8" x14ac:dyDescent="0.35">
      <c r="A207" s="265" t="s">
        <v>1662</v>
      </c>
      <c r="B207" s="266">
        <v>2054</v>
      </c>
      <c r="C207" s="267" t="s">
        <v>1663</v>
      </c>
      <c r="D207" s="268" t="s">
        <v>1664</v>
      </c>
      <c r="E207" s="271" t="s">
        <v>1034</v>
      </c>
      <c r="F207" s="270">
        <v>0.2</v>
      </c>
      <c r="G207" s="270">
        <v>0.3</v>
      </c>
      <c r="H207" s="264">
        <f>IF(ISNUMBER(SEARCH('2023 i 2024'!$C$2, C207)), 1, 0)</f>
        <v>0</v>
      </c>
    </row>
    <row r="208" spans="1:8" x14ac:dyDescent="0.35">
      <c r="A208" s="265" t="s">
        <v>1665</v>
      </c>
      <c r="B208" s="266">
        <v>2062</v>
      </c>
      <c r="C208" s="267" t="s">
        <v>1666</v>
      </c>
      <c r="D208" s="268" t="s">
        <v>1667</v>
      </c>
      <c r="E208" s="271" t="s">
        <v>1034</v>
      </c>
      <c r="F208" s="270">
        <v>0.2</v>
      </c>
      <c r="G208" s="270">
        <v>0.3</v>
      </c>
      <c r="H208" s="264">
        <f>IF(ISNUMBER(SEARCH('2023 i 2024'!$C$2, C208)), 1, 0)</f>
        <v>0</v>
      </c>
    </row>
    <row r="209" spans="1:8" x14ac:dyDescent="0.35">
      <c r="A209" s="265" t="s">
        <v>1668</v>
      </c>
      <c r="B209" s="266">
        <v>2089</v>
      </c>
      <c r="C209" s="267" t="s">
        <v>1669</v>
      </c>
      <c r="D209" s="268" t="s">
        <v>1670</v>
      </c>
      <c r="E209" s="269" t="s">
        <v>1034</v>
      </c>
      <c r="F209" s="270">
        <v>0.2</v>
      </c>
      <c r="G209" s="270">
        <v>0.3</v>
      </c>
      <c r="H209" s="264">
        <f>IF(ISNUMBER(SEARCH('2023 i 2024'!$C$2, C209)), 1, 0)</f>
        <v>0</v>
      </c>
    </row>
    <row r="210" spans="1:8" x14ac:dyDescent="0.35">
      <c r="A210" s="265" t="s">
        <v>1671</v>
      </c>
      <c r="B210" s="266">
        <v>2097</v>
      </c>
      <c r="C210" s="267" t="s">
        <v>1672</v>
      </c>
      <c r="D210" s="268" t="s">
        <v>1673</v>
      </c>
      <c r="E210" s="271" t="s">
        <v>1034</v>
      </c>
      <c r="F210" s="270">
        <v>0.2</v>
      </c>
      <c r="G210" s="270">
        <v>0.3</v>
      </c>
      <c r="H210" s="264">
        <f>IF(ISNUMBER(SEARCH('2023 i 2024'!$C$2, C210)), 1, 0)</f>
        <v>0</v>
      </c>
    </row>
    <row r="211" spans="1:8" x14ac:dyDescent="0.35">
      <c r="A211" s="265" t="s">
        <v>1674</v>
      </c>
      <c r="B211" s="266">
        <v>2119</v>
      </c>
      <c r="C211" s="267" t="s">
        <v>1675</v>
      </c>
      <c r="D211" s="268" t="s">
        <v>1676</v>
      </c>
      <c r="E211" s="271" t="s">
        <v>1140</v>
      </c>
      <c r="F211" s="270">
        <v>0.2</v>
      </c>
      <c r="G211" s="270">
        <v>0.3</v>
      </c>
      <c r="H211" s="264">
        <f>IF(ISNUMBER(SEARCH('2023 i 2024'!$C$2, C211)), 1, 0)</f>
        <v>0</v>
      </c>
    </row>
    <row r="212" spans="1:8" x14ac:dyDescent="0.35">
      <c r="A212" s="265" t="s">
        <v>1677</v>
      </c>
      <c r="B212" s="266">
        <v>2127</v>
      </c>
      <c r="C212" s="267" t="s">
        <v>1678</v>
      </c>
      <c r="D212" s="268" t="s">
        <v>1679</v>
      </c>
      <c r="E212" s="271" t="s">
        <v>1034</v>
      </c>
      <c r="F212" s="270">
        <v>0.2</v>
      </c>
      <c r="G212" s="270">
        <v>0.3</v>
      </c>
      <c r="H212" s="264">
        <f>IF(ISNUMBER(SEARCH('2023 i 2024'!$C$2, C212)), 1, 0)</f>
        <v>0</v>
      </c>
    </row>
    <row r="213" spans="1:8" x14ac:dyDescent="0.35">
      <c r="A213" s="265" t="s">
        <v>1680</v>
      </c>
      <c r="B213" s="266">
        <v>5339</v>
      </c>
      <c r="C213" s="267" t="s">
        <v>1681</v>
      </c>
      <c r="D213" s="268" t="s">
        <v>1682</v>
      </c>
      <c r="E213" s="269" t="s">
        <v>1034</v>
      </c>
      <c r="F213" s="270">
        <v>0.2</v>
      </c>
      <c r="G213" s="270">
        <v>0.3</v>
      </c>
      <c r="H213" s="264">
        <f>IF(ISNUMBER(SEARCH('2023 i 2024'!$C$2, C213)), 1, 0)</f>
        <v>0</v>
      </c>
    </row>
    <row r="214" spans="1:8" x14ac:dyDescent="0.35">
      <c r="A214" s="265" t="s">
        <v>1683</v>
      </c>
      <c r="B214" s="266">
        <v>5452</v>
      </c>
      <c r="C214" s="267" t="s">
        <v>1684</v>
      </c>
      <c r="D214" s="268" t="s">
        <v>1685</v>
      </c>
      <c r="E214" s="271" t="s">
        <v>1084</v>
      </c>
      <c r="F214" s="270">
        <v>0.2</v>
      </c>
      <c r="G214" s="270">
        <v>0.3</v>
      </c>
      <c r="H214" s="264">
        <f>IF(ISNUMBER(SEARCH('2023 i 2024'!$C$2, C214)), 1, 0)</f>
        <v>0</v>
      </c>
    </row>
    <row r="215" spans="1:8" x14ac:dyDescent="0.35">
      <c r="A215" s="265" t="s">
        <v>1686</v>
      </c>
      <c r="B215" s="266">
        <v>2135</v>
      </c>
      <c r="C215" s="267" t="s">
        <v>1687</v>
      </c>
      <c r="D215" s="268" t="s">
        <v>1688</v>
      </c>
      <c r="E215" s="271" t="s">
        <v>1034</v>
      </c>
      <c r="F215" s="270">
        <v>0.2</v>
      </c>
      <c r="G215" s="270">
        <v>0.3</v>
      </c>
      <c r="H215" s="264">
        <f>IF(ISNUMBER(SEARCH('2023 i 2024'!$C$2, C215)), 1, 0)</f>
        <v>0</v>
      </c>
    </row>
    <row r="216" spans="1:8" x14ac:dyDescent="0.35">
      <c r="A216" s="265" t="s">
        <v>1689</v>
      </c>
      <c r="B216" s="266">
        <v>2143</v>
      </c>
      <c r="C216" s="267" t="s">
        <v>1690</v>
      </c>
      <c r="D216" s="268" t="s">
        <v>1691</v>
      </c>
      <c r="E216" s="271" t="s">
        <v>2763</v>
      </c>
      <c r="F216" s="270">
        <v>0.2</v>
      </c>
      <c r="G216" s="270">
        <v>0.3</v>
      </c>
      <c r="H216" s="264">
        <f>IF(ISNUMBER(SEARCH('2023 i 2024'!$C$2, C216)), 1, 0)</f>
        <v>0</v>
      </c>
    </row>
    <row r="217" spans="1:8" x14ac:dyDescent="0.35">
      <c r="A217" s="265" t="s">
        <v>1692</v>
      </c>
      <c r="B217" s="266">
        <v>2151</v>
      </c>
      <c r="C217" s="267" t="s">
        <v>1693</v>
      </c>
      <c r="D217" s="268" t="s">
        <v>1694</v>
      </c>
      <c r="E217" s="269" t="s">
        <v>1034</v>
      </c>
      <c r="F217" s="270">
        <v>0.2</v>
      </c>
      <c r="G217" s="270">
        <v>0.3</v>
      </c>
      <c r="H217" s="264">
        <f>IF(ISNUMBER(SEARCH('2023 i 2024'!$C$2, C217)), 1, 0)</f>
        <v>0</v>
      </c>
    </row>
    <row r="218" spans="1:8" x14ac:dyDescent="0.35">
      <c r="A218" s="265" t="s">
        <v>1695</v>
      </c>
      <c r="B218" s="266">
        <v>2160</v>
      </c>
      <c r="C218" s="267" t="s">
        <v>1696</v>
      </c>
      <c r="D218" s="268" t="s">
        <v>1697</v>
      </c>
      <c r="E218" s="271" t="s">
        <v>2762</v>
      </c>
      <c r="F218" s="270">
        <v>0.2</v>
      </c>
      <c r="G218" s="270">
        <v>0.3</v>
      </c>
      <c r="H218" s="264">
        <f>IF(ISNUMBER(SEARCH('2023 i 2024'!$C$2, C218)), 1, 0)</f>
        <v>0</v>
      </c>
    </row>
    <row r="219" spans="1:8" x14ac:dyDescent="0.35">
      <c r="A219" s="265" t="s">
        <v>1698</v>
      </c>
      <c r="B219" s="266">
        <v>2178</v>
      </c>
      <c r="C219" s="267" t="s">
        <v>1699</v>
      </c>
      <c r="D219" s="268" t="s">
        <v>1700</v>
      </c>
      <c r="E219" s="271" t="s">
        <v>1034</v>
      </c>
      <c r="F219" s="270">
        <v>0.2</v>
      </c>
      <c r="G219" s="270">
        <v>0.3</v>
      </c>
      <c r="H219" s="264">
        <f>IF(ISNUMBER(SEARCH('2023 i 2024'!$C$2, C219)), 1, 0)</f>
        <v>0</v>
      </c>
    </row>
    <row r="220" spans="1:8" x14ac:dyDescent="0.35">
      <c r="A220" s="265" t="s">
        <v>1701</v>
      </c>
      <c r="B220" s="266">
        <v>5720</v>
      </c>
      <c r="C220" s="267" t="s">
        <v>1702</v>
      </c>
      <c r="D220" s="268" t="s">
        <v>1703</v>
      </c>
      <c r="E220" s="271" t="s">
        <v>1034</v>
      </c>
      <c r="F220" s="270">
        <v>0.2</v>
      </c>
      <c r="G220" s="270">
        <v>0.3</v>
      </c>
      <c r="H220" s="264">
        <f>IF(ISNUMBER(SEARCH('2023 i 2024'!$C$2, C220)), 1, 0)</f>
        <v>0</v>
      </c>
    </row>
    <row r="221" spans="1:8" x14ac:dyDescent="0.35">
      <c r="A221" s="265" t="s">
        <v>1704</v>
      </c>
      <c r="B221" s="266">
        <v>2194</v>
      </c>
      <c r="C221" s="267" t="s">
        <v>1705</v>
      </c>
      <c r="D221" s="268" t="s">
        <v>1706</v>
      </c>
      <c r="E221" s="269" t="s">
        <v>1034</v>
      </c>
      <c r="F221" s="270">
        <v>0.2</v>
      </c>
      <c r="G221" s="270">
        <v>0.3</v>
      </c>
      <c r="H221" s="264">
        <f>IF(ISNUMBER(SEARCH('2023 i 2024'!$C$2, C221)), 1, 0)</f>
        <v>0</v>
      </c>
    </row>
    <row r="222" spans="1:8" x14ac:dyDescent="0.35">
      <c r="A222" s="265" t="s">
        <v>1707</v>
      </c>
      <c r="B222" s="266">
        <v>5533</v>
      </c>
      <c r="C222" s="267" t="s">
        <v>1708</v>
      </c>
      <c r="D222" s="268" t="s">
        <v>1709</v>
      </c>
      <c r="E222" s="271" t="s">
        <v>1034</v>
      </c>
      <c r="F222" s="270">
        <v>0.2</v>
      </c>
      <c r="G222" s="270">
        <v>0.3</v>
      </c>
      <c r="H222" s="264">
        <f>IF(ISNUMBER(SEARCH('2023 i 2024'!$C$2, C222)), 1, 0)</f>
        <v>0</v>
      </c>
    </row>
    <row r="223" spans="1:8" x14ac:dyDescent="0.35">
      <c r="A223" s="265" t="s">
        <v>1710</v>
      </c>
      <c r="B223" s="266">
        <v>2208</v>
      </c>
      <c r="C223" s="267" t="s">
        <v>1711</v>
      </c>
      <c r="D223" s="268" t="s">
        <v>1712</v>
      </c>
      <c r="E223" s="271" t="s">
        <v>1034</v>
      </c>
      <c r="F223" s="270">
        <v>0.2</v>
      </c>
      <c r="G223" s="270">
        <v>0.3</v>
      </c>
      <c r="H223" s="264">
        <f>IF(ISNUMBER(SEARCH('2023 i 2024'!$C$2, C223)), 1, 0)</f>
        <v>0</v>
      </c>
    </row>
    <row r="224" spans="1:8" x14ac:dyDescent="0.35">
      <c r="A224" s="265" t="s">
        <v>1713</v>
      </c>
      <c r="B224" s="266">
        <v>2216</v>
      </c>
      <c r="C224" s="267" t="s">
        <v>1714</v>
      </c>
      <c r="D224" s="268" t="s">
        <v>1715</v>
      </c>
      <c r="E224" s="271" t="s">
        <v>1034</v>
      </c>
      <c r="F224" s="270">
        <v>0.2</v>
      </c>
      <c r="G224" s="270">
        <v>0.3</v>
      </c>
      <c r="H224" s="264">
        <f>IF(ISNUMBER(SEARCH('2023 i 2024'!$C$2, C224)), 1, 0)</f>
        <v>0</v>
      </c>
    </row>
    <row r="225" spans="1:8" x14ac:dyDescent="0.35">
      <c r="A225" s="265" t="s">
        <v>1716</v>
      </c>
      <c r="B225" s="266">
        <v>2224</v>
      </c>
      <c r="C225" s="267" t="s">
        <v>1717</v>
      </c>
      <c r="D225" s="268" t="s">
        <v>1718</v>
      </c>
      <c r="E225" s="269" t="s">
        <v>1034</v>
      </c>
      <c r="F225" s="270">
        <v>0.2</v>
      </c>
      <c r="G225" s="270">
        <v>0.3</v>
      </c>
      <c r="H225" s="264">
        <f>IF(ISNUMBER(SEARCH('2023 i 2024'!$C$2, C225)), 1, 0)</f>
        <v>0</v>
      </c>
    </row>
    <row r="226" spans="1:8" x14ac:dyDescent="0.35">
      <c r="A226" s="265" t="s">
        <v>1719</v>
      </c>
      <c r="B226" s="266">
        <v>2232</v>
      </c>
      <c r="C226" s="267" t="s">
        <v>1720</v>
      </c>
      <c r="D226" s="268" t="s">
        <v>1721</v>
      </c>
      <c r="E226" s="271" t="s">
        <v>1038</v>
      </c>
      <c r="F226" s="270">
        <v>0.21</v>
      </c>
      <c r="G226" s="270">
        <v>0.3</v>
      </c>
      <c r="H226" s="264">
        <f>IF(ISNUMBER(SEARCH('2023 i 2024'!$C$2, C226)), 1, 0)</f>
        <v>0</v>
      </c>
    </row>
    <row r="227" spans="1:8" x14ac:dyDescent="0.35">
      <c r="A227" s="265" t="s">
        <v>1722</v>
      </c>
      <c r="B227" s="266">
        <v>2259</v>
      </c>
      <c r="C227" s="267" t="s">
        <v>1723</v>
      </c>
      <c r="D227" s="268" t="s">
        <v>1724</v>
      </c>
      <c r="E227" s="271" t="s">
        <v>1140</v>
      </c>
      <c r="F227" s="270">
        <v>0.22</v>
      </c>
      <c r="G227" s="270">
        <v>0.33</v>
      </c>
      <c r="H227" s="264">
        <f>IF(ISNUMBER(SEARCH('2023 i 2024'!$C$2, C227)), 1, 0)</f>
        <v>0</v>
      </c>
    </row>
    <row r="228" spans="1:8" x14ac:dyDescent="0.35">
      <c r="A228" s="265" t="s">
        <v>1725</v>
      </c>
      <c r="B228" s="266">
        <v>2267</v>
      </c>
      <c r="C228" s="267" t="s">
        <v>1726</v>
      </c>
      <c r="D228" s="268" t="s">
        <v>1727</v>
      </c>
      <c r="E228" s="271" t="s">
        <v>1038</v>
      </c>
      <c r="F228" s="270">
        <v>0.22</v>
      </c>
      <c r="G228" s="270">
        <v>0.33</v>
      </c>
      <c r="H228" s="264">
        <f>IF(ISNUMBER(SEARCH('2023 i 2024'!$C$2, C228)), 1, 0)</f>
        <v>0</v>
      </c>
    </row>
    <row r="229" spans="1:8" x14ac:dyDescent="0.35">
      <c r="A229" s="265" t="s">
        <v>1728</v>
      </c>
      <c r="B229" s="266">
        <v>5860</v>
      </c>
      <c r="C229" s="267" t="s">
        <v>1729</v>
      </c>
      <c r="D229" s="268" t="s">
        <v>1730</v>
      </c>
      <c r="E229" s="269" t="s">
        <v>1034</v>
      </c>
      <c r="F229" s="270">
        <v>0.2</v>
      </c>
      <c r="G229" s="270">
        <v>0.3</v>
      </c>
      <c r="H229" s="264">
        <f>IF(ISNUMBER(SEARCH('2023 i 2024'!$C$2, C229)), 1, 0)</f>
        <v>0</v>
      </c>
    </row>
    <row r="230" spans="1:8" x14ac:dyDescent="0.35">
      <c r="A230" s="265" t="s">
        <v>1731</v>
      </c>
      <c r="B230" s="266">
        <v>2275</v>
      </c>
      <c r="C230" s="267" t="s">
        <v>1732</v>
      </c>
      <c r="D230" s="268" t="s">
        <v>1733</v>
      </c>
      <c r="E230" s="271" t="s">
        <v>1034</v>
      </c>
      <c r="F230" s="270">
        <v>0.2</v>
      </c>
      <c r="G230" s="270">
        <v>0.3</v>
      </c>
      <c r="H230" s="264">
        <f>IF(ISNUMBER(SEARCH('2023 i 2024'!$C$2, C230)), 1, 0)</f>
        <v>0</v>
      </c>
    </row>
    <row r="231" spans="1:8" x14ac:dyDescent="0.35">
      <c r="A231" s="265" t="s">
        <v>1734</v>
      </c>
      <c r="B231" s="266">
        <v>2283</v>
      </c>
      <c r="C231" s="267" t="s">
        <v>1735</v>
      </c>
      <c r="D231" s="268" t="s">
        <v>1736</v>
      </c>
      <c r="E231" s="271" t="s">
        <v>1264</v>
      </c>
      <c r="F231" s="270">
        <v>0.2</v>
      </c>
      <c r="G231" s="270">
        <v>0.3</v>
      </c>
      <c r="H231" s="264">
        <f>IF(ISNUMBER(SEARCH('2023 i 2024'!$C$2, C231)), 1, 0)</f>
        <v>0</v>
      </c>
    </row>
    <row r="232" spans="1:8" x14ac:dyDescent="0.35">
      <c r="A232" s="265" t="s">
        <v>1737</v>
      </c>
      <c r="B232" s="266">
        <v>2291</v>
      </c>
      <c r="C232" s="267" t="s">
        <v>1738</v>
      </c>
      <c r="D232" s="268" t="s">
        <v>1739</v>
      </c>
      <c r="E232" s="271" t="s">
        <v>1115</v>
      </c>
      <c r="F232" s="270">
        <v>0.21</v>
      </c>
      <c r="G232" s="270">
        <v>0.31</v>
      </c>
      <c r="H232" s="264">
        <f>IF(ISNUMBER(SEARCH('2023 i 2024'!$C$2, C232)), 1, 0)</f>
        <v>0</v>
      </c>
    </row>
    <row r="233" spans="1:8" x14ac:dyDescent="0.35">
      <c r="A233" s="265" t="s">
        <v>1740</v>
      </c>
      <c r="B233" s="266">
        <v>2305</v>
      </c>
      <c r="C233" s="267" t="s">
        <v>1741</v>
      </c>
      <c r="D233" s="268" t="s">
        <v>1742</v>
      </c>
      <c r="E233" s="269" t="s">
        <v>1034</v>
      </c>
      <c r="F233" s="270">
        <v>0.2</v>
      </c>
      <c r="G233" s="270">
        <v>0.3</v>
      </c>
      <c r="H233" s="264">
        <f>IF(ISNUMBER(SEARCH('2023 i 2024'!$C$2, C233)), 1, 0)</f>
        <v>0</v>
      </c>
    </row>
    <row r="234" spans="1:8" x14ac:dyDescent="0.35">
      <c r="A234" s="265" t="s">
        <v>1743</v>
      </c>
      <c r="B234" s="266">
        <v>2313</v>
      </c>
      <c r="C234" s="267" t="s">
        <v>1744</v>
      </c>
      <c r="D234" s="268" t="s">
        <v>1745</v>
      </c>
      <c r="E234" s="271" t="s">
        <v>1084</v>
      </c>
      <c r="F234" s="270">
        <v>0.2</v>
      </c>
      <c r="G234" s="270">
        <v>0.3</v>
      </c>
      <c r="H234" s="264">
        <f>IF(ISNUMBER(SEARCH('2023 i 2024'!$C$2, C234)), 1, 0)</f>
        <v>0</v>
      </c>
    </row>
    <row r="235" spans="1:8" x14ac:dyDescent="0.35">
      <c r="A235" s="265" t="s">
        <v>1746</v>
      </c>
      <c r="B235" s="266">
        <v>2321</v>
      </c>
      <c r="C235" s="267" t="s">
        <v>1747</v>
      </c>
      <c r="D235" s="268" t="s">
        <v>1748</v>
      </c>
      <c r="E235" s="271" t="s">
        <v>1034</v>
      </c>
      <c r="F235" s="270">
        <v>0.2</v>
      </c>
      <c r="G235" s="270">
        <v>0.3</v>
      </c>
      <c r="H235" s="264">
        <f>IF(ISNUMBER(SEARCH('2023 i 2024'!$C$2, C235)), 1, 0)</f>
        <v>0</v>
      </c>
    </row>
    <row r="236" spans="1:8" x14ac:dyDescent="0.35">
      <c r="A236" s="265" t="s">
        <v>1749</v>
      </c>
      <c r="B236" s="266">
        <v>2348</v>
      </c>
      <c r="C236" s="267" t="s">
        <v>1750</v>
      </c>
      <c r="D236" s="268" t="s">
        <v>1751</v>
      </c>
      <c r="E236" s="271" t="s">
        <v>1042</v>
      </c>
      <c r="F236" s="270">
        <v>0.22</v>
      </c>
      <c r="G236" s="270">
        <v>0.33</v>
      </c>
      <c r="H236" s="264">
        <f>IF(ISNUMBER(SEARCH('2023 i 2024'!$C$2, C236)), 1, 0)</f>
        <v>0</v>
      </c>
    </row>
    <row r="237" spans="1:8" x14ac:dyDescent="0.35">
      <c r="A237" s="265" t="s">
        <v>1752</v>
      </c>
      <c r="B237" s="266">
        <v>2356</v>
      </c>
      <c r="C237" s="267" t="s">
        <v>1753</v>
      </c>
      <c r="D237" s="268" t="s">
        <v>1754</v>
      </c>
      <c r="E237" s="269" t="s">
        <v>2762</v>
      </c>
      <c r="F237" s="270">
        <v>0.2</v>
      </c>
      <c r="G237" s="270">
        <v>0.3</v>
      </c>
      <c r="H237" s="264">
        <f>IF(ISNUMBER(SEARCH('2023 i 2024'!$C$2, C237)), 1, 0)</f>
        <v>0</v>
      </c>
    </row>
    <row r="238" spans="1:8" x14ac:dyDescent="0.35">
      <c r="A238" s="265" t="s">
        <v>1755</v>
      </c>
      <c r="B238" s="266">
        <v>2364</v>
      </c>
      <c r="C238" s="267" t="s">
        <v>1756</v>
      </c>
      <c r="D238" s="268" t="s">
        <v>1757</v>
      </c>
      <c r="E238" s="271" t="s">
        <v>1140</v>
      </c>
      <c r="F238" s="270">
        <v>0.2</v>
      </c>
      <c r="G238" s="270">
        <v>0.3</v>
      </c>
      <c r="H238" s="264">
        <f>IF(ISNUMBER(SEARCH('2023 i 2024'!$C$2, C238)), 1, 0)</f>
        <v>0</v>
      </c>
    </row>
    <row r="239" spans="1:8" x14ac:dyDescent="0.35">
      <c r="A239" s="265" t="s">
        <v>1758</v>
      </c>
      <c r="B239" s="266">
        <v>2372</v>
      </c>
      <c r="C239" s="267" t="s">
        <v>1759</v>
      </c>
      <c r="D239" s="268" t="s">
        <v>1760</v>
      </c>
      <c r="E239" s="271" t="s">
        <v>1034</v>
      </c>
      <c r="F239" s="270">
        <v>0.2</v>
      </c>
      <c r="G239" s="270">
        <v>0.3</v>
      </c>
      <c r="H239" s="264">
        <f>IF(ISNUMBER(SEARCH('2023 i 2024'!$C$2, C239)), 1, 0)</f>
        <v>0</v>
      </c>
    </row>
    <row r="240" spans="1:8" x14ac:dyDescent="0.35">
      <c r="A240" s="265" t="s">
        <v>1761</v>
      </c>
      <c r="B240" s="266">
        <v>5878</v>
      </c>
      <c r="C240" s="267" t="s">
        <v>1762</v>
      </c>
      <c r="D240" s="268" t="s">
        <v>1763</v>
      </c>
      <c r="E240" s="271" t="s">
        <v>2762</v>
      </c>
      <c r="F240" s="270">
        <v>0.2</v>
      </c>
      <c r="G240" s="270">
        <v>0.3</v>
      </c>
      <c r="H240" s="264">
        <f>IF(ISNUMBER(SEARCH('2023 i 2024'!$C$2, C240)), 1, 0)</f>
        <v>0</v>
      </c>
    </row>
    <row r="241" spans="1:8" x14ac:dyDescent="0.35">
      <c r="A241" s="265" t="s">
        <v>1764</v>
      </c>
      <c r="B241" s="266">
        <v>6246</v>
      </c>
      <c r="C241" s="267" t="s">
        <v>1765</v>
      </c>
      <c r="D241" s="268" t="s">
        <v>1766</v>
      </c>
      <c r="E241" s="269" t="s">
        <v>1034</v>
      </c>
      <c r="F241" s="270">
        <v>0.2</v>
      </c>
      <c r="G241" s="270">
        <v>0.3</v>
      </c>
      <c r="H241" s="264">
        <f>IF(ISNUMBER(SEARCH('2023 i 2024'!$C$2, C241)), 1, 0)</f>
        <v>0</v>
      </c>
    </row>
    <row r="242" spans="1:8" x14ac:dyDescent="0.35">
      <c r="A242" s="265" t="s">
        <v>1767</v>
      </c>
      <c r="B242" s="266">
        <v>2399</v>
      </c>
      <c r="C242" s="267" t="s">
        <v>1768</v>
      </c>
      <c r="D242" s="268" t="s">
        <v>1769</v>
      </c>
      <c r="E242" s="271" t="s">
        <v>1034</v>
      </c>
      <c r="F242" s="270">
        <v>0.2</v>
      </c>
      <c r="G242" s="270">
        <v>0.3</v>
      </c>
      <c r="H242" s="264">
        <f>IF(ISNUMBER(SEARCH('2023 i 2024'!$C$2, C242)), 1, 0)</f>
        <v>0</v>
      </c>
    </row>
    <row r="243" spans="1:8" x14ac:dyDescent="0.35">
      <c r="A243" s="265" t="s">
        <v>1770</v>
      </c>
      <c r="B243" s="266">
        <v>2402</v>
      </c>
      <c r="C243" s="267" t="s">
        <v>1771</v>
      </c>
      <c r="D243" s="268" t="s">
        <v>1772</v>
      </c>
      <c r="E243" s="271" t="s">
        <v>1034</v>
      </c>
      <c r="F243" s="270">
        <v>0.2</v>
      </c>
      <c r="G243" s="270">
        <v>0.3</v>
      </c>
      <c r="H243" s="264">
        <f>IF(ISNUMBER(SEARCH('2023 i 2024'!$C$2, C243)), 1, 0)</f>
        <v>0</v>
      </c>
    </row>
    <row r="244" spans="1:8" x14ac:dyDescent="0.35">
      <c r="A244" s="265" t="s">
        <v>1773</v>
      </c>
      <c r="B244" s="266">
        <v>2429</v>
      </c>
      <c r="C244" s="267" t="s">
        <v>1774</v>
      </c>
      <c r="D244" s="268" t="s">
        <v>1775</v>
      </c>
      <c r="E244" s="271" t="s">
        <v>1034</v>
      </c>
      <c r="F244" s="270">
        <v>0.2</v>
      </c>
      <c r="G244" s="270">
        <v>0.3</v>
      </c>
      <c r="H244" s="264">
        <f>IF(ISNUMBER(SEARCH('2023 i 2024'!$C$2, C244)), 1, 0)</f>
        <v>0</v>
      </c>
    </row>
    <row r="245" spans="1:8" x14ac:dyDescent="0.35">
      <c r="A245" s="265" t="s">
        <v>1776</v>
      </c>
      <c r="B245" s="266">
        <v>2437</v>
      </c>
      <c r="C245" s="267" t="s">
        <v>1777</v>
      </c>
      <c r="D245" s="268" t="s">
        <v>1778</v>
      </c>
      <c r="E245" s="269" t="s">
        <v>1034</v>
      </c>
      <c r="F245" s="270">
        <v>0.2</v>
      </c>
      <c r="G245" s="270">
        <v>0.3</v>
      </c>
      <c r="H245" s="264">
        <f>IF(ISNUMBER(SEARCH('2023 i 2024'!$C$2, C245)), 1, 0)</f>
        <v>0</v>
      </c>
    </row>
    <row r="246" spans="1:8" x14ac:dyDescent="0.35">
      <c r="A246" s="265" t="s">
        <v>1779</v>
      </c>
      <c r="B246" s="266">
        <v>2445</v>
      </c>
      <c r="C246" s="267" t="s">
        <v>1780</v>
      </c>
      <c r="D246" s="268" t="s">
        <v>1781</v>
      </c>
      <c r="E246" s="271" t="s">
        <v>1058</v>
      </c>
      <c r="F246" s="270">
        <v>0.216</v>
      </c>
      <c r="G246" s="270">
        <v>0.33600000000000002</v>
      </c>
      <c r="H246" s="264">
        <f>IF(ISNUMBER(SEARCH('2023 i 2024'!$C$2, C246)), 1, 0)</f>
        <v>0</v>
      </c>
    </row>
    <row r="247" spans="1:8" x14ac:dyDescent="0.35">
      <c r="A247" s="265" t="s">
        <v>1782</v>
      </c>
      <c r="B247" s="266">
        <v>5487</v>
      </c>
      <c r="C247" s="267" t="s">
        <v>1783</v>
      </c>
      <c r="D247" s="268" t="s">
        <v>1784</v>
      </c>
      <c r="E247" s="271" t="s">
        <v>2762</v>
      </c>
      <c r="F247" s="270">
        <v>0.2</v>
      </c>
      <c r="G247" s="270">
        <v>0.3</v>
      </c>
      <c r="H247" s="264">
        <f>IF(ISNUMBER(SEARCH('2023 i 2024'!$C$2, C247)), 1, 0)</f>
        <v>0</v>
      </c>
    </row>
    <row r="248" spans="1:8" x14ac:dyDescent="0.35">
      <c r="A248" s="265" t="s">
        <v>1785</v>
      </c>
      <c r="B248" s="266">
        <v>2453</v>
      </c>
      <c r="C248" s="267" t="s">
        <v>1786</v>
      </c>
      <c r="D248" s="268" t="s">
        <v>1787</v>
      </c>
      <c r="E248" s="271" t="s">
        <v>1115</v>
      </c>
      <c r="F248" s="270">
        <v>0.2</v>
      </c>
      <c r="G248" s="270">
        <v>0.3</v>
      </c>
      <c r="H248" s="264">
        <f>IF(ISNUMBER(SEARCH('2023 i 2024'!$C$2, C248)), 1, 0)</f>
        <v>0</v>
      </c>
    </row>
    <row r="249" spans="1:8" x14ac:dyDescent="0.35">
      <c r="A249" s="265" t="s">
        <v>1788</v>
      </c>
      <c r="B249" s="266">
        <v>6009</v>
      </c>
      <c r="C249" s="267" t="s">
        <v>1789</v>
      </c>
      <c r="D249" s="268" t="s">
        <v>1790</v>
      </c>
      <c r="E249" s="269" t="s">
        <v>2762</v>
      </c>
      <c r="F249" s="270">
        <v>0.2</v>
      </c>
      <c r="G249" s="270">
        <v>0.3</v>
      </c>
      <c r="H249" s="264">
        <f>IF(ISNUMBER(SEARCH('2023 i 2024'!$C$2, C249)), 1, 0)</f>
        <v>0</v>
      </c>
    </row>
    <row r="250" spans="1:8" x14ac:dyDescent="0.35">
      <c r="A250" s="265" t="s">
        <v>1791</v>
      </c>
      <c r="B250" s="266">
        <v>2461</v>
      </c>
      <c r="C250" s="267" t="s">
        <v>1792</v>
      </c>
      <c r="D250" s="268" t="s">
        <v>1793</v>
      </c>
      <c r="E250" s="271" t="s">
        <v>1140</v>
      </c>
      <c r="F250" s="270">
        <v>0.21</v>
      </c>
      <c r="G250" s="270">
        <v>0.32</v>
      </c>
      <c r="H250" s="264">
        <f>IF(ISNUMBER(SEARCH('2023 i 2024'!$C$2, C250)), 1, 0)</f>
        <v>0</v>
      </c>
    </row>
    <row r="251" spans="1:8" x14ac:dyDescent="0.35">
      <c r="A251" s="265" t="s">
        <v>1794</v>
      </c>
      <c r="B251" s="266">
        <v>2470</v>
      </c>
      <c r="C251" s="267" t="s">
        <v>1795</v>
      </c>
      <c r="D251" s="268" t="s">
        <v>1796</v>
      </c>
      <c r="E251" s="271" t="s">
        <v>1034</v>
      </c>
      <c r="F251" s="270">
        <v>0.2</v>
      </c>
      <c r="G251" s="270">
        <v>0.3</v>
      </c>
      <c r="H251" s="264">
        <f>IF(ISNUMBER(SEARCH('2023 i 2024'!$C$2, C251)), 1, 0)</f>
        <v>0</v>
      </c>
    </row>
    <row r="252" spans="1:8" x14ac:dyDescent="0.35">
      <c r="A252" s="265" t="s">
        <v>1797</v>
      </c>
      <c r="B252" s="266">
        <v>2488</v>
      </c>
      <c r="C252" s="267" t="s">
        <v>1798</v>
      </c>
      <c r="D252" s="268" t="s">
        <v>1799</v>
      </c>
      <c r="E252" s="271" t="s">
        <v>1034</v>
      </c>
      <c r="F252" s="270">
        <v>0.2</v>
      </c>
      <c r="G252" s="270">
        <v>0.3</v>
      </c>
      <c r="H252" s="264">
        <f>IF(ISNUMBER(SEARCH('2023 i 2024'!$C$2, C252)), 1, 0)</f>
        <v>0</v>
      </c>
    </row>
    <row r="253" spans="1:8" x14ac:dyDescent="0.35">
      <c r="A253" s="265" t="s">
        <v>1800</v>
      </c>
      <c r="B253" s="266">
        <v>5789</v>
      </c>
      <c r="C253" s="267" t="s">
        <v>1801</v>
      </c>
      <c r="D253" s="268" t="s">
        <v>1802</v>
      </c>
      <c r="E253" s="269" t="s">
        <v>1084</v>
      </c>
      <c r="F253" s="270">
        <v>0.2</v>
      </c>
      <c r="G253" s="270">
        <v>0.3</v>
      </c>
      <c r="H253" s="264">
        <f>IF(ISNUMBER(SEARCH('2023 i 2024'!$C$2, C253)), 1, 0)</f>
        <v>0</v>
      </c>
    </row>
    <row r="254" spans="1:8" x14ac:dyDescent="0.35">
      <c r="A254" s="265" t="s">
        <v>1803</v>
      </c>
      <c r="B254" s="266">
        <v>5550</v>
      </c>
      <c r="C254" s="267" t="s">
        <v>1804</v>
      </c>
      <c r="D254" s="268" t="s">
        <v>1805</v>
      </c>
      <c r="E254" s="271" t="s">
        <v>1034</v>
      </c>
      <c r="F254" s="270">
        <v>0.2</v>
      </c>
      <c r="G254" s="270">
        <v>0.3</v>
      </c>
      <c r="H254" s="264">
        <f>IF(ISNUMBER(SEARCH('2023 i 2024'!$C$2, C254)), 1, 0)</f>
        <v>0</v>
      </c>
    </row>
    <row r="255" spans="1:8" x14ac:dyDescent="0.35">
      <c r="A255" s="265" t="s">
        <v>1806</v>
      </c>
      <c r="B255" s="266">
        <v>2496</v>
      </c>
      <c r="C255" s="267" t="s">
        <v>1807</v>
      </c>
      <c r="D255" s="268" t="s">
        <v>1808</v>
      </c>
      <c r="E255" s="271" t="s">
        <v>2763</v>
      </c>
      <c r="F255" s="270">
        <v>0.2</v>
      </c>
      <c r="G255" s="270">
        <v>0.33</v>
      </c>
      <c r="H255" s="264">
        <f>IF(ISNUMBER(SEARCH('2023 i 2024'!$C$2, C255)), 1, 0)</f>
        <v>0</v>
      </c>
    </row>
    <row r="256" spans="1:8" x14ac:dyDescent="0.35">
      <c r="A256" s="265" t="s">
        <v>1809</v>
      </c>
      <c r="B256" s="266">
        <v>2500</v>
      </c>
      <c r="C256" s="267" t="s">
        <v>1810</v>
      </c>
      <c r="D256" s="268" t="s">
        <v>1811</v>
      </c>
      <c r="E256" s="271" t="s">
        <v>1034</v>
      </c>
      <c r="F256" s="270">
        <v>0.2</v>
      </c>
      <c r="G256" s="270">
        <v>0.3</v>
      </c>
      <c r="H256" s="264">
        <f>IF(ISNUMBER(SEARCH('2023 i 2024'!$C$2, C256)), 1, 0)</f>
        <v>0</v>
      </c>
    </row>
    <row r="257" spans="1:8" x14ac:dyDescent="0.35">
      <c r="A257" s="265" t="s">
        <v>1812</v>
      </c>
      <c r="B257" s="266">
        <v>2518</v>
      </c>
      <c r="C257" s="267" t="s">
        <v>1813</v>
      </c>
      <c r="D257" s="268" t="s">
        <v>1814</v>
      </c>
      <c r="E257" s="269" t="s">
        <v>1815</v>
      </c>
      <c r="F257" s="270">
        <v>0.2</v>
      </c>
      <c r="G257" s="270">
        <v>0.3</v>
      </c>
      <c r="H257" s="264">
        <f>IF(ISNUMBER(SEARCH('2023 i 2024'!$C$2, C257)), 1, 0)</f>
        <v>0</v>
      </c>
    </row>
    <row r="258" spans="1:8" x14ac:dyDescent="0.35">
      <c r="A258" s="265" t="s">
        <v>1816</v>
      </c>
      <c r="B258" s="266">
        <v>2526</v>
      </c>
      <c r="C258" s="267" t="s">
        <v>1817</v>
      </c>
      <c r="D258" s="268" t="s">
        <v>1818</v>
      </c>
      <c r="E258" s="271" t="s">
        <v>1034</v>
      </c>
      <c r="F258" s="270">
        <v>0.2</v>
      </c>
      <c r="G258" s="270">
        <v>0.3</v>
      </c>
      <c r="H258" s="264">
        <f>IF(ISNUMBER(SEARCH('2023 i 2024'!$C$2, C258)), 1, 0)</f>
        <v>0</v>
      </c>
    </row>
    <row r="259" spans="1:8" x14ac:dyDescent="0.35">
      <c r="A259" s="265" t="s">
        <v>1819</v>
      </c>
      <c r="B259" s="266">
        <v>2534</v>
      </c>
      <c r="C259" s="267" t="s">
        <v>1820</v>
      </c>
      <c r="D259" s="268" t="s">
        <v>1821</v>
      </c>
      <c r="E259" s="271" t="s">
        <v>1034</v>
      </c>
      <c r="F259" s="270">
        <v>0.2</v>
      </c>
      <c r="G259" s="270">
        <v>0.3</v>
      </c>
      <c r="H259" s="264">
        <f>IF(ISNUMBER(SEARCH('2023 i 2024'!$C$2, C259)), 1, 0)</f>
        <v>0</v>
      </c>
    </row>
    <row r="260" spans="1:8" x14ac:dyDescent="0.35">
      <c r="A260" s="265" t="s">
        <v>1822</v>
      </c>
      <c r="B260" s="266">
        <v>2542</v>
      </c>
      <c r="C260" s="267" t="s">
        <v>1823</v>
      </c>
      <c r="D260" s="268" t="s">
        <v>1824</v>
      </c>
      <c r="E260" s="271" t="s">
        <v>1034</v>
      </c>
      <c r="F260" s="270">
        <v>0.2</v>
      </c>
      <c r="G260" s="270">
        <v>0.3</v>
      </c>
      <c r="H260" s="264">
        <f>IF(ISNUMBER(SEARCH('2023 i 2024'!$C$2, C260)), 1, 0)</f>
        <v>0</v>
      </c>
    </row>
    <row r="261" spans="1:8" x14ac:dyDescent="0.35">
      <c r="A261" s="265" t="s">
        <v>1825</v>
      </c>
      <c r="B261" s="266">
        <v>2569</v>
      </c>
      <c r="C261" s="267" t="s">
        <v>1826</v>
      </c>
      <c r="D261" s="268" t="s">
        <v>1827</v>
      </c>
      <c r="E261" s="269" t="s">
        <v>1034</v>
      </c>
      <c r="F261" s="270">
        <v>0.2</v>
      </c>
      <c r="G261" s="270">
        <v>0.3</v>
      </c>
      <c r="H261" s="264">
        <f>IF(ISNUMBER(SEARCH('2023 i 2024'!$C$2, C261)), 1, 0)</f>
        <v>0</v>
      </c>
    </row>
    <row r="262" spans="1:8" x14ac:dyDescent="0.35">
      <c r="A262" s="265" t="s">
        <v>1828</v>
      </c>
      <c r="B262" s="266">
        <v>5398</v>
      </c>
      <c r="C262" s="267" t="s">
        <v>1829</v>
      </c>
      <c r="D262" s="268" t="s">
        <v>1830</v>
      </c>
      <c r="E262" s="271" t="s">
        <v>1140</v>
      </c>
      <c r="F262" s="270">
        <v>0.2</v>
      </c>
      <c r="G262" s="270">
        <v>0.3</v>
      </c>
      <c r="H262" s="264">
        <f>IF(ISNUMBER(SEARCH('2023 i 2024'!$C$2, C262)), 1, 0)</f>
        <v>0</v>
      </c>
    </row>
    <row r="263" spans="1:8" x14ac:dyDescent="0.35">
      <c r="A263" s="265" t="s">
        <v>1831</v>
      </c>
      <c r="B263" s="266">
        <v>2577</v>
      </c>
      <c r="C263" s="267" t="s">
        <v>1832</v>
      </c>
      <c r="D263" s="268" t="s">
        <v>1833</v>
      </c>
      <c r="E263" s="271" t="s">
        <v>2762</v>
      </c>
      <c r="F263" s="270">
        <v>0.2</v>
      </c>
      <c r="G263" s="270">
        <v>0.3</v>
      </c>
      <c r="H263" s="264">
        <f>IF(ISNUMBER(SEARCH('2023 i 2024'!$C$2, C263)), 1, 0)</f>
        <v>0</v>
      </c>
    </row>
    <row r="264" spans="1:8" x14ac:dyDescent="0.35">
      <c r="A264" s="265" t="s">
        <v>1834</v>
      </c>
      <c r="B264" s="266">
        <v>2585</v>
      </c>
      <c r="C264" s="267" t="s">
        <v>1835</v>
      </c>
      <c r="D264" s="268" t="s">
        <v>1836</v>
      </c>
      <c r="E264" s="271" t="s">
        <v>1034</v>
      </c>
      <c r="F264" s="270">
        <v>0.2</v>
      </c>
      <c r="G264" s="270">
        <v>0.3</v>
      </c>
      <c r="H264" s="264">
        <f>IF(ISNUMBER(SEARCH('2023 i 2024'!$C$2, C264)), 1, 0)</f>
        <v>0</v>
      </c>
    </row>
    <row r="265" spans="1:8" x14ac:dyDescent="0.35">
      <c r="A265" s="265" t="s">
        <v>1837</v>
      </c>
      <c r="B265" s="266">
        <v>6106</v>
      </c>
      <c r="C265" s="267" t="s">
        <v>1838</v>
      </c>
      <c r="D265" s="268" t="s">
        <v>1839</v>
      </c>
      <c r="E265" s="269" t="s">
        <v>1140</v>
      </c>
      <c r="F265" s="270">
        <v>0.2</v>
      </c>
      <c r="G265" s="270">
        <v>0.3</v>
      </c>
      <c r="H265" s="264">
        <f>IF(ISNUMBER(SEARCH('2023 i 2024'!$C$2, C265)), 1, 0)</f>
        <v>0</v>
      </c>
    </row>
    <row r="266" spans="1:8" x14ac:dyDescent="0.35">
      <c r="A266" s="265" t="s">
        <v>1840</v>
      </c>
      <c r="B266" s="266">
        <v>850</v>
      </c>
      <c r="C266" s="267" t="s">
        <v>1841</v>
      </c>
      <c r="D266" s="268" t="s">
        <v>1842</v>
      </c>
      <c r="E266" s="271" t="s">
        <v>1042</v>
      </c>
      <c r="F266" s="270">
        <v>0.22</v>
      </c>
      <c r="G266" s="270">
        <v>0.33</v>
      </c>
      <c r="H266" s="264">
        <f>IF(ISNUMBER(SEARCH('2023 i 2024'!$C$2, C266)), 1, 0)</f>
        <v>0</v>
      </c>
    </row>
    <row r="267" spans="1:8" x14ac:dyDescent="0.35">
      <c r="A267" s="265" t="s">
        <v>1843</v>
      </c>
      <c r="B267" s="266">
        <v>2593</v>
      </c>
      <c r="C267" s="267" t="s">
        <v>1844</v>
      </c>
      <c r="D267" s="268" t="s">
        <v>1845</v>
      </c>
      <c r="E267" s="271" t="s">
        <v>1034</v>
      </c>
      <c r="F267" s="270">
        <v>0.2</v>
      </c>
      <c r="G267" s="270">
        <v>0.3</v>
      </c>
      <c r="H267" s="264">
        <f>IF(ISNUMBER(SEARCH('2023 i 2024'!$C$2, C267)), 1, 0)</f>
        <v>0</v>
      </c>
    </row>
    <row r="268" spans="1:8" x14ac:dyDescent="0.35">
      <c r="A268" s="265" t="s">
        <v>1846</v>
      </c>
      <c r="B268" s="266">
        <v>2607</v>
      </c>
      <c r="C268" s="267" t="s">
        <v>1847</v>
      </c>
      <c r="D268" s="268" t="s">
        <v>1848</v>
      </c>
      <c r="E268" s="271" t="s">
        <v>1140</v>
      </c>
      <c r="F268" s="270">
        <v>0.21</v>
      </c>
      <c r="G268" s="270">
        <v>0.31</v>
      </c>
      <c r="H268" s="264">
        <f>IF(ISNUMBER(SEARCH('2023 i 2024'!$C$2, C268)), 1, 0)</f>
        <v>0</v>
      </c>
    </row>
    <row r="269" spans="1:8" x14ac:dyDescent="0.35">
      <c r="A269" s="265" t="s">
        <v>1849</v>
      </c>
      <c r="B269" s="266">
        <v>2615</v>
      </c>
      <c r="C269" s="267" t="s">
        <v>1850</v>
      </c>
      <c r="D269" s="268" t="s">
        <v>1851</v>
      </c>
      <c r="E269" s="269" t="s">
        <v>1038</v>
      </c>
      <c r="F269" s="270">
        <v>0.218</v>
      </c>
      <c r="G269" s="270">
        <v>0.32800000000000001</v>
      </c>
      <c r="H269" s="264">
        <f>IF(ISNUMBER(SEARCH('2023 i 2024'!$C$2, C269)), 1, 0)</f>
        <v>0</v>
      </c>
    </row>
    <row r="270" spans="1:8" x14ac:dyDescent="0.35">
      <c r="A270" s="265" t="s">
        <v>1852</v>
      </c>
      <c r="B270" s="266">
        <v>2631</v>
      </c>
      <c r="C270" s="267" t="s">
        <v>1853</v>
      </c>
      <c r="D270" s="268" t="s">
        <v>1854</v>
      </c>
      <c r="E270" s="271" t="s">
        <v>2762</v>
      </c>
      <c r="F270" s="270">
        <v>0.2</v>
      </c>
      <c r="G270" s="270">
        <v>0.3</v>
      </c>
      <c r="H270" s="264">
        <f>IF(ISNUMBER(SEARCH('2023 i 2024'!$C$2, C270)), 1, 0)</f>
        <v>0</v>
      </c>
    </row>
    <row r="271" spans="1:8" x14ac:dyDescent="0.35">
      <c r="A271" s="265" t="s">
        <v>1855</v>
      </c>
      <c r="B271" s="266">
        <v>2640</v>
      </c>
      <c r="C271" s="267" t="s">
        <v>1856</v>
      </c>
      <c r="D271" s="268" t="s">
        <v>1857</v>
      </c>
      <c r="E271" s="271" t="s">
        <v>1034</v>
      </c>
      <c r="F271" s="270">
        <v>0.2</v>
      </c>
      <c r="G271" s="270">
        <v>0.3</v>
      </c>
      <c r="H271" s="264">
        <f>IF(ISNUMBER(SEARCH('2023 i 2024'!$C$2, C271)), 1, 0)</f>
        <v>0</v>
      </c>
    </row>
    <row r="272" spans="1:8" x14ac:dyDescent="0.35">
      <c r="A272" s="265" t="s">
        <v>1858</v>
      </c>
      <c r="B272" s="266">
        <v>2658</v>
      </c>
      <c r="C272" s="267" t="s">
        <v>1859</v>
      </c>
      <c r="D272" s="268" t="s">
        <v>1860</v>
      </c>
      <c r="E272" s="271" t="s">
        <v>1038</v>
      </c>
      <c r="F272" s="270">
        <v>0.2</v>
      </c>
      <c r="G272" s="270">
        <v>0.3</v>
      </c>
      <c r="H272" s="264">
        <f>IF(ISNUMBER(SEARCH('2023 i 2024'!$C$2, C272)), 1, 0)</f>
        <v>0</v>
      </c>
    </row>
    <row r="273" spans="1:8" x14ac:dyDescent="0.35">
      <c r="A273" s="265" t="s">
        <v>1861</v>
      </c>
      <c r="B273" s="266">
        <v>2666</v>
      </c>
      <c r="C273" s="267" t="s">
        <v>1862</v>
      </c>
      <c r="D273" s="268" t="s">
        <v>1863</v>
      </c>
      <c r="E273" s="269" t="s">
        <v>1034</v>
      </c>
      <c r="F273" s="270">
        <v>0.2</v>
      </c>
      <c r="G273" s="270">
        <v>0.3</v>
      </c>
      <c r="H273" s="264">
        <f>IF(ISNUMBER(SEARCH('2023 i 2024'!$C$2, C273)), 1, 0)</f>
        <v>0</v>
      </c>
    </row>
    <row r="274" spans="1:8" x14ac:dyDescent="0.35">
      <c r="A274" s="265" t="s">
        <v>1864</v>
      </c>
      <c r="B274" s="266">
        <v>2674</v>
      </c>
      <c r="C274" s="267" t="s">
        <v>1865</v>
      </c>
      <c r="D274" s="268" t="s">
        <v>1866</v>
      </c>
      <c r="E274" s="271" t="s">
        <v>1221</v>
      </c>
      <c r="F274" s="270">
        <v>0.21</v>
      </c>
      <c r="G274" s="270">
        <v>0.33</v>
      </c>
      <c r="H274" s="264">
        <f>IF(ISNUMBER(SEARCH('2023 i 2024'!$C$2, C274)), 1, 0)</f>
        <v>0</v>
      </c>
    </row>
    <row r="275" spans="1:8" x14ac:dyDescent="0.35">
      <c r="A275" s="265" t="s">
        <v>1867</v>
      </c>
      <c r="B275" s="266">
        <v>2682</v>
      </c>
      <c r="C275" s="267" t="s">
        <v>1868</v>
      </c>
      <c r="D275" s="268" t="s">
        <v>1869</v>
      </c>
      <c r="E275" s="271" t="s">
        <v>1598</v>
      </c>
      <c r="F275" s="270">
        <v>0.22</v>
      </c>
      <c r="G275" s="270">
        <v>0.33</v>
      </c>
      <c r="H275" s="264">
        <f>IF(ISNUMBER(SEARCH('2023 i 2024'!$C$2, C275)), 1, 0)</f>
        <v>0</v>
      </c>
    </row>
    <row r="276" spans="1:8" x14ac:dyDescent="0.35">
      <c r="A276" s="265" t="s">
        <v>1870</v>
      </c>
      <c r="B276" s="266">
        <v>2704</v>
      </c>
      <c r="C276" s="267" t="s">
        <v>1871</v>
      </c>
      <c r="D276" s="268" t="s">
        <v>1872</v>
      </c>
      <c r="E276" s="271" t="s">
        <v>1211</v>
      </c>
      <c r="F276" s="270">
        <v>0.15</v>
      </c>
      <c r="G276" s="270">
        <v>0.25</v>
      </c>
      <c r="H276" s="264">
        <f>IF(ISNUMBER(SEARCH('2023 i 2024'!$C$2, C276)), 1, 0)</f>
        <v>0</v>
      </c>
    </row>
    <row r="277" spans="1:8" x14ac:dyDescent="0.35">
      <c r="A277" s="265" t="s">
        <v>1873</v>
      </c>
      <c r="B277" s="266">
        <v>2739</v>
      </c>
      <c r="C277" s="267" t="s">
        <v>1874</v>
      </c>
      <c r="D277" s="268" t="s">
        <v>1875</v>
      </c>
      <c r="E277" s="269" t="s">
        <v>1034</v>
      </c>
      <c r="F277" s="270">
        <v>0.2</v>
      </c>
      <c r="G277" s="270">
        <v>0.3</v>
      </c>
      <c r="H277" s="264">
        <f>IF(ISNUMBER(SEARCH('2023 i 2024'!$C$2, C277)), 1, 0)</f>
        <v>0</v>
      </c>
    </row>
    <row r="278" spans="1:8" x14ac:dyDescent="0.35">
      <c r="A278" s="265" t="s">
        <v>1876</v>
      </c>
      <c r="B278" s="266">
        <v>2747</v>
      </c>
      <c r="C278" s="267" t="s">
        <v>1877</v>
      </c>
      <c r="D278" s="268" t="s">
        <v>1878</v>
      </c>
      <c r="E278" s="271" t="s">
        <v>1034</v>
      </c>
      <c r="F278" s="270">
        <v>0.2</v>
      </c>
      <c r="G278" s="270">
        <v>0.3</v>
      </c>
      <c r="H278" s="264">
        <f>IF(ISNUMBER(SEARCH('2023 i 2024'!$C$2, C278)), 1, 0)</f>
        <v>0</v>
      </c>
    </row>
    <row r="279" spans="1:8" x14ac:dyDescent="0.35">
      <c r="A279" s="265" t="s">
        <v>1879</v>
      </c>
      <c r="B279" s="266">
        <v>2755</v>
      </c>
      <c r="C279" s="267" t="s">
        <v>1880</v>
      </c>
      <c r="D279" s="268" t="s">
        <v>1881</v>
      </c>
      <c r="E279" s="271" t="s">
        <v>1221</v>
      </c>
      <c r="F279" s="270">
        <v>0.2</v>
      </c>
      <c r="G279" s="270">
        <v>0.3</v>
      </c>
      <c r="H279" s="264">
        <f>IF(ISNUMBER(SEARCH('2023 i 2024'!$C$2, C279)), 1, 0)</f>
        <v>0</v>
      </c>
    </row>
    <row r="280" spans="1:8" x14ac:dyDescent="0.35">
      <c r="A280" s="265" t="s">
        <v>1882</v>
      </c>
      <c r="B280" s="266">
        <v>876</v>
      </c>
      <c r="C280" s="267" t="s">
        <v>1883</v>
      </c>
      <c r="D280" s="268" t="s">
        <v>1884</v>
      </c>
      <c r="E280" s="271" t="s">
        <v>1034</v>
      </c>
      <c r="F280" s="270">
        <v>0.2</v>
      </c>
      <c r="G280" s="270">
        <v>0.3</v>
      </c>
      <c r="H280" s="264">
        <f>IF(ISNUMBER(SEARCH('2023 i 2024'!$C$2, C280)), 1, 0)</f>
        <v>0</v>
      </c>
    </row>
    <row r="281" spans="1:8" x14ac:dyDescent="0.35">
      <c r="A281" s="265" t="s">
        <v>1885</v>
      </c>
      <c r="B281" s="266">
        <v>2763</v>
      </c>
      <c r="C281" s="267" t="s">
        <v>1886</v>
      </c>
      <c r="D281" s="268" t="s">
        <v>1887</v>
      </c>
      <c r="E281" s="269" t="s">
        <v>1034</v>
      </c>
      <c r="F281" s="270">
        <v>0.2</v>
      </c>
      <c r="G281" s="270">
        <v>0.3</v>
      </c>
      <c r="H281" s="264">
        <f>IF(ISNUMBER(SEARCH('2023 i 2024'!$C$2, C281)), 1, 0)</f>
        <v>0</v>
      </c>
    </row>
    <row r="282" spans="1:8" x14ac:dyDescent="0.35">
      <c r="A282" s="265" t="s">
        <v>1888</v>
      </c>
      <c r="B282" s="266">
        <v>6173</v>
      </c>
      <c r="C282" s="267" t="s">
        <v>1889</v>
      </c>
      <c r="D282" s="268" t="s">
        <v>1890</v>
      </c>
      <c r="E282" s="271" t="s">
        <v>1034</v>
      </c>
      <c r="F282" s="270">
        <v>0.2</v>
      </c>
      <c r="G282" s="270">
        <v>0.3</v>
      </c>
      <c r="H282" s="264">
        <f>IF(ISNUMBER(SEARCH('2023 i 2024'!$C$2, C282)), 1, 0)</f>
        <v>0</v>
      </c>
    </row>
    <row r="283" spans="1:8" x14ac:dyDescent="0.35">
      <c r="A283" s="265" t="s">
        <v>1891</v>
      </c>
      <c r="B283" s="266">
        <v>2780</v>
      </c>
      <c r="C283" s="267" t="s">
        <v>1892</v>
      </c>
      <c r="D283" s="268" t="s">
        <v>1893</v>
      </c>
      <c r="E283" s="271" t="s">
        <v>1034</v>
      </c>
      <c r="F283" s="270">
        <v>0.2</v>
      </c>
      <c r="G283" s="270">
        <v>0.3</v>
      </c>
      <c r="H283" s="264">
        <f>IF(ISNUMBER(SEARCH('2023 i 2024'!$C$2, C283)), 1, 0)</f>
        <v>0</v>
      </c>
    </row>
    <row r="284" spans="1:8" x14ac:dyDescent="0.35">
      <c r="A284" s="265" t="s">
        <v>1894</v>
      </c>
      <c r="B284" s="266">
        <v>2798</v>
      </c>
      <c r="C284" s="267" t="s">
        <v>1895</v>
      </c>
      <c r="D284" s="268" t="s">
        <v>1896</v>
      </c>
      <c r="E284" s="271" t="s">
        <v>1034</v>
      </c>
      <c r="F284" s="270">
        <v>0.2</v>
      </c>
      <c r="G284" s="270">
        <v>0.3</v>
      </c>
      <c r="H284" s="264">
        <f>IF(ISNUMBER(SEARCH('2023 i 2024'!$C$2, C284)), 1, 0)</f>
        <v>0</v>
      </c>
    </row>
    <row r="285" spans="1:8" x14ac:dyDescent="0.35">
      <c r="A285" s="265" t="s">
        <v>1897</v>
      </c>
      <c r="B285" s="266">
        <v>6122</v>
      </c>
      <c r="C285" s="267" t="s">
        <v>1898</v>
      </c>
      <c r="D285" s="268" t="s">
        <v>1899</v>
      </c>
      <c r="E285" s="269" t="s">
        <v>1140</v>
      </c>
      <c r="F285" s="270">
        <v>0.2</v>
      </c>
      <c r="G285" s="270">
        <v>0.3</v>
      </c>
      <c r="H285" s="264">
        <f>IF(ISNUMBER(SEARCH('2023 i 2024'!$C$2, C285)), 1, 0)</f>
        <v>0</v>
      </c>
    </row>
    <row r="286" spans="1:8" x14ac:dyDescent="0.35">
      <c r="A286" s="265" t="s">
        <v>1900</v>
      </c>
      <c r="B286" s="266">
        <v>2801</v>
      </c>
      <c r="C286" s="267" t="s">
        <v>1901</v>
      </c>
      <c r="D286" s="268" t="s">
        <v>1902</v>
      </c>
      <c r="E286" s="271" t="s">
        <v>1034</v>
      </c>
      <c r="F286" s="270">
        <v>0.2</v>
      </c>
      <c r="G286" s="270">
        <v>0.3</v>
      </c>
      <c r="H286" s="264">
        <f>IF(ISNUMBER(SEARCH('2023 i 2024'!$C$2, C286)), 1, 0)</f>
        <v>0</v>
      </c>
    </row>
    <row r="287" spans="1:8" x14ac:dyDescent="0.35">
      <c r="A287" s="265" t="s">
        <v>1903</v>
      </c>
      <c r="B287" s="266">
        <v>2810</v>
      </c>
      <c r="C287" s="267" t="s">
        <v>1904</v>
      </c>
      <c r="D287" s="268" t="s">
        <v>1905</v>
      </c>
      <c r="E287" s="271" t="s">
        <v>1034</v>
      </c>
      <c r="F287" s="270">
        <v>0.2</v>
      </c>
      <c r="G287" s="270">
        <v>0.3</v>
      </c>
      <c r="H287" s="264">
        <f>IF(ISNUMBER(SEARCH('2023 i 2024'!$C$2, C287)), 1, 0)</f>
        <v>0</v>
      </c>
    </row>
    <row r="288" spans="1:8" x14ac:dyDescent="0.35">
      <c r="A288" s="265" t="s">
        <v>1906</v>
      </c>
      <c r="B288" s="266">
        <v>2950</v>
      </c>
      <c r="C288" s="267" t="s">
        <v>1907</v>
      </c>
      <c r="D288" s="268" t="s">
        <v>1908</v>
      </c>
      <c r="E288" s="271" t="s">
        <v>1034</v>
      </c>
      <c r="F288" s="270">
        <v>0.2</v>
      </c>
      <c r="G288" s="270">
        <v>0.3</v>
      </c>
      <c r="H288" s="264">
        <f>IF(ISNUMBER(SEARCH('2023 i 2024'!$C$2, C288)), 1, 0)</f>
        <v>0</v>
      </c>
    </row>
    <row r="289" spans="1:8" x14ac:dyDescent="0.35">
      <c r="A289" s="265" t="s">
        <v>1909</v>
      </c>
      <c r="B289" s="266">
        <v>2828</v>
      </c>
      <c r="C289" s="267" t="s">
        <v>1910</v>
      </c>
      <c r="D289" s="268" t="s">
        <v>1911</v>
      </c>
      <c r="E289" s="269" t="s">
        <v>1034</v>
      </c>
      <c r="F289" s="270">
        <v>0.2</v>
      </c>
      <c r="G289" s="270">
        <v>0.3</v>
      </c>
      <c r="H289" s="264">
        <f>IF(ISNUMBER(SEARCH('2023 i 2024'!$C$2, C289)), 1, 0)</f>
        <v>0</v>
      </c>
    </row>
    <row r="290" spans="1:8" x14ac:dyDescent="0.35">
      <c r="A290" s="265" t="s">
        <v>1912</v>
      </c>
      <c r="B290" s="266">
        <v>2836</v>
      </c>
      <c r="C290" s="267" t="s">
        <v>1913</v>
      </c>
      <c r="D290" s="268" t="s">
        <v>1914</v>
      </c>
      <c r="E290" s="271" t="s">
        <v>1034</v>
      </c>
      <c r="F290" s="270">
        <v>0.2</v>
      </c>
      <c r="G290" s="270">
        <v>0.3</v>
      </c>
      <c r="H290" s="264">
        <f>IF(ISNUMBER(SEARCH('2023 i 2024'!$C$2, C290)), 1, 0)</f>
        <v>0</v>
      </c>
    </row>
    <row r="291" spans="1:8" x14ac:dyDescent="0.35">
      <c r="A291" s="265" t="s">
        <v>1915</v>
      </c>
      <c r="B291" s="266">
        <v>2844</v>
      </c>
      <c r="C291" s="267" t="s">
        <v>1916</v>
      </c>
      <c r="D291" s="268" t="s">
        <v>1917</v>
      </c>
      <c r="E291" s="271" t="s">
        <v>1077</v>
      </c>
      <c r="F291" s="270">
        <v>0.22</v>
      </c>
      <c r="G291" s="270">
        <v>0.33</v>
      </c>
      <c r="H291" s="264">
        <f>IF(ISNUMBER(SEARCH('2023 i 2024'!$C$2, C291)), 1, 0)</f>
        <v>0</v>
      </c>
    </row>
    <row r="292" spans="1:8" x14ac:dyDescent="0.35">
      <c r="A292" s="265" t="s">
        <v>1918</v>
      </c>
      <c r="B292" s="266">
        <v>2852</v>
      </c>
      <c r="C292" s="267" t="s">
        <v>1919</v>
      </c>
      <c r="D292" s="268" t="s">
        <v>1920</v>
      </c>
      <c r="E292" s="271" t="s">
        <v>2762</v>
      </c>
      <c r="F292" s="270">
        <v>0.2</v>
      </c>
      <c r="G292" s="270">
        <v>0.3</v>
      </c>
      <c r="H292" s="264">
        <f>IF(ISNUMBER(SEARCH('2023 i 2024'!$C$2, C292)), 1, 0)</f>
        <v>0</v>
      </c>
    </row>
    <row r="293" spans="1:8" x14ac:dyDescent="0.35">
      <c r="A293" s="265" t="s">
        <v>1921</v>
      </c>
      <c r="B293" s="266">
        <v>2879</v>
      </c>
      <c r="C293" s="267" t="s">
        <v>1922</v>
      </c>
      <c r="D293" s="268" t="s">
        <v>1923</v>
      </c>
      <c r="E293" s="269" t="s">
        <v>1034</v>
      </c>
      <c r="F293" s="270">
        <v>0.2</v>
      </c>
      <c r="G293" s="270">
        <v>0.3</v>
      </c>
      <c r="H293" s="264">
        <f>IF(ISNUMBER(SEARCH('2023 i 2024'!$C$2, C293)), 1, 0)</f>
        <v>0</v>
      </c>
    </row>
    <row r="294" spans="1:8" x14ac:dyDescent="0.35">
      <c r="A294" s="265" t="s">
        <v>1924</v>
      </c>
      <c r="B294" s="266">
        <v>2887</v>
      </c>
      <c r="C294" s="267" t="s">
        <v>1925</v>
      </c>
      <c r="D294" s="268" t="s">
        <v>1926</v>
      </c>
      <c r="E294" s="271" t="s">
        <v>1034</v>
      </c>
      <c r="F294" s="270">
        <v>0.2</v>
      </c>
      <c r="G294" s="270">
        <v>0.3</v>
      </c>
      <c r="H294" s="264">
        <f>IF(ISNUMBER(SEARCH('2023 i 2024'!$C$2, C294)), 1, 0)</f>
        <v>0</v>
      </c>
    </row>
    <row r="295" spans="1:8" x14ac:dyDescent="0.35">
      <c r="A295" s="265" t="s">
        <v>1927</v>
      </c>
      <c r="B295" s="266">
        <v>5541</v>
      </c>
      <c r="C295" s="267" t="s">
        <v>1928</v>
      </c>
      <c r="D295" s="268" t="s">
        <v>1929</v>
      </c>
      <c r="E295" s="271" t="s">
        <v>1034</v>
      </c>
      <c r="F295" s="270">
        <v>0.2</v>
      </c>
      <c r="G295" s="270">
        <v>0.3</v>
      </c>
      <c r="H295" s="264">
        <f>IF(ISNUMBER(SEARCH('2023 i 2024'!$C$2, C295)), 1, 0)</f>
        <v>0</v>
      </c>
    </row>
    <row r="296" spans="1:8" x14ac:dyDescent="0.35">
      <c r="A296" s="265" t="s">
        <v>1930</v>
      </c>
      <c r="B296" s="266">
        <v>2895</v>
      </c>
      <c r="C296" s="267" t="s">
        <v>1931</v>
      </c>
      <c r="D296" s="268" t="s">
        <v>1932</v>
      </c>
      <c r="E296" s="271" t="s">
        <v>2764</v>
      </c>
      <c r="F296" s="270">
        <v>0.2</v>
      </c>
      <c r="G296" s="270">
        <v>0.3</v>
      </c>
      <c r="H296" s="264">
        <f>IF(ISNUMBER(SEARCH('2023 i 2024'!$C$2, C296)), 1, 0)</f>
        <v>0</v>
      </c>
    </row>
    <row r="297" spans="1:8" x14ac:dyDescent="0.35">
      <c r="A297" s="265" t="s">
        <v>1933</v>
      </c>
      <c r="B297" s="266">
        <v>2909</v>
      </c>
      <c r="C297" s="267" t="s">
        <v>1934</v>
      </c>
      <c r="D297" s="268" t="s">
        <v>1935</v>
      </c>
      <c r="E297" s="269" t="s">
        <v>1174</v>
      </c>
      <c r="F297" s="270">
        <v>0.2</v>
      </c>
      <c r="G297" s="270">
        <v>0.3</v>
      </c>
      <c r="H297" s="264">
        <f>IF(ISNUMBER(SEARCH('2023 i 2024'!$C$2, C297)), 1, 0)</f>
        <v>0</v>
      </c>
    </row>
    <row r="298" spans="1:8" x14ac:dyDescent="0.35">
      <c r="A298" s="265" t="s">
        <v>1936</v>
      </c>
      <c r="B298" s="266">
        <v>5371</v>
      </c>
      <c r="C298" s="267" t="s">
        <v>1937</v>
      </c>
      <c r="D298" s="268" t="s">
        <v>1938</v>
      </c>
      <c r="E298" s="271" t="s">
        <v>2762</v>
      </c>
      <c r="F298" s="270">
        <v>0.2</v>
      </c>
      <c r="G298" s="270">
        <v>0.3</v>
      </c>
      <c r="H298" s="264">
        <f>IF(ISNUMBER(SEARCH('2023 i 2024'!$C$2, C298)), 1, 0)</f>
        <v>0</v>
      </c>
    </row>
    <row r="299" spans="1:8" x14ac:dyDescent="0.35">
      <c r="A299" s="265" t="s">
        <v>1939</v>
      </c>
      <c r="B299" s="266">
        <v>2917</v>
      </c>
      <c r="C299" s="267" t="s">
        <v>1940</v>
      </c>
      <c r="D299" s="268" t="s">
        <v>1941</v>
      </c>
      <c r="E299" s="271" t="s">
        <v>1034</v>
      </c>
      <c r="F299" s="270">
        <v>0.2</v>
      </c>
      <c r="G299" s="270">
        <v>0.3</v>
      </c>
      <c r="H299" s="264">
        <f>IF(ISNUMBER(SEARCH('2023 i 2024'!$C$2, C299)), 1, 0)</f>
        <v>0</v>
      </c>
    </row>
    <row r="300" spans="1:8" x14ac:dyDescent="0.35">
      <c r="A300" s="265" t="s">
        <v>1942</v>
      </c>
      <c r="B300" s="266">
        <v>2925</v>
      </c>
      <c r="C300" s="267" t="s">
        <v>1943</v>
      </c>
      <c r="D300" s="268" t="s">
        <v>1944</v>
      </c>
      <c r="E300" s="271" t="s">
        <v>1034</v>
      </c>
      <c r="F300" s="270">
        <v>0.2</v>
      </c>
      <c r="G300" s="270">
        <v>0.3</v>
      </c>
      <c r="H300" s="264">
        <f>IF(ISNUMBER(SEARCH('2023 i 2024'!$C$2, C300)), 1, 0)</f>
        <v>0</v>
      </c>
    </row>
    <row r="301" spans="1:8" x14ac:dyDescent="0.35">
      <c r="A301" s="265" t="s">
        <v>1945</v>
      </c>
      <c r="B301" s="266">
        <v>5614</v>
      </c>
      <c r="C301" s="267" t="s">
        <v>1946</v>
      </c>
      <c r="D301" s="268" t="s">
        <v>1947</v>
      </c>
      <c r="E301" s="269" t="s">
        <v>1034</v>
      </c>
      <c r="F301" s="270">
        <v>0.2</v>
      </c>
      <c r="G301" s="270">
        <v>0.3</v>
      </c>
      <c r="H301" s="264">
        <f>IF(ISNUMBER(SEARCH('2023 i 2024'!$C$2, C301)), 1, 0)</f>
        <v>0</v>
      </c>
    </row>
    <row r="302" spans="1:8" x14ac:dyDescent="0.35">
      <c r="A302" s="265" t="s">
        <v>1948</v>
      </c>
      <c r="B302" s="266">
        <v>2933</v>
      </c>
      <c r="C302" s="267" t="s">
        <v>1949</v>
      </c>
      <c r="D302" s="268" t="s">
        <v>1950</v>
      </c>
      <c r="E302" s="271" t="s">
        <v>1174</v>
      </c>
      <c r="F302" s="270">
        <v>0.2</v>
      </c>
      <c r="G302" s="270">
        <v>0.3</v>
      </c>
      <c r="H302" s="264">
        <f>IF(ISNUMBER(SEARCH('2023 i 2024'!$C$2, C302)), 1, 0)</f>
        <v>0</v>
      </c>
    </row>
    <row r="303" spans="1:8" x14ac:dyDescent="0.35">
      <c r="A303" s="265" t="s">
        <v>1951</v>
      </c>
      <c r="B303" s="266">
        <v>2941</v>
      </c>
      <c r="C303" s="267" t="s">
        <v>1952</v>
      </c>
      <c r="D303" s="268" t="s">
        <v>1953</v>
      </c>
      <c r="E303" s="271" t="s">
        <v>1034</v>
      </c>
      <c r="F303" s="270">
        <v>0.2</v>
      </c>
      <c r="G303" s="270">
        <v>0.3</v>
      </c>
      <c r="H303" s="264">
        <f>IF(ISNUMBER(SEARCH('2023 i 2024'!$C$2, C303)), 1, 0)</f>
        <v>0</v>
      </c>
    </row>
    <row r="304" spans="1:8" x14ac:dyDescent="0.35">
      <c r="A304" s="265" t="s">
        <v>1954</v>
      </c>
      <c r="B304" s="266">
        <v>2968</v>
      </c>
      <c r="C304" s="267" t="s">
        <v>1955</v>
      </c>
      <c r="D304" s="268" t="s">
        <v>1956</v>
      </c>
      <c r="E304" s="271" t="s">
        <v>1034</v>
      </c>
      <c r="F304" s="270">
        <v>0.2</v>
      </c>
      <c r="G304" s="270">
        <v>0.3</v>
      </c>
      <c r="H304" s="264">
        <f>IF(ISNUMBER(SEARCH('2023 i 2024'!$C$2, C304)), 1, 0)</f>
        <v>0</v>
      </c>
    </row>
    <row r="305" spans="1:8" x14ac:dyDescent="0.35">
      <c r="A305" s="265" t="s">
        <v>1957</v>
      </c>
      <c r="B305" s="266">
        <v>2976</v>
      </c>
      <c r="C305" s="267" t="s">
        <v>1958</v>
      </c>
      <c r="D305" s="268" t="s">
        <v>1959</v>
      </c>
      <c r="E305" s="269" t="s">
        <v>1221</v>
      </c>
      <c r="F305" s="270">
        <v>0.2</v>
      </c>
      <c r="G305" s="270">
        <v>0.33</v>
      </c>
      <c r="H305" s="264">
        <f>IF(ISNUMBER(SEARCH('2023 i 2024'!$C$2, C305)), 1, 0)</f>
        <v>0</v>
      </c>
    </row>
    <row r="306" spans="1:8" x14ac:dyDescent="0.35">
      <c r="A306" s="265" t="s">
        <v>1960</v>
      </c>
      <c r="B306" s="266">
        <v>5886</v>
      </c>
      <c r="C306" s="267" t="s">
        <v>1961</v>
      </c>
      <c r="D306" s="268" t="s">
        <v>1962</v>
      </c>
      <c r="E306" s="271" t="s">
        <v>1084</v>
      </c>
      <c r="F306" s="270">
        <v>0.2</v>
      </c>
      <c r="G306" s="270">
        <v>0.3</v>
      </c>
      <c r="H306" s="264">
        <f>IF(ISNUMBER(SEARCH('2023 i 2024'!$C$2, C306)), 1, 0)</f>
        <v>0</v>
      </c>
    </row>
    <row r="307" spans="1:8" x14ac:dyDescent="0.35">
      <c r="A307" s="265" t="s">
        <v>1963</v>
      </c>
      <c r="B307" s="266">
        <v>2992</v>
      </c>
      <c r="C307" s="267" t="s">
        <v>1964</v>
      </c>
      <c r="D307" s="268" t="s">
        <v>1965</v>
      </c>
      <c r="E307" s="271" t="s">
        <v>1034</v>
      </c>
      <c r="F307" s="270">
        <v>0.2</v>
      </c>
      <c r="G307" s="270">
        <v>0.3</v>
      </c>
      <c r="H307" s="264">
        <f>IF(ISNUMBER(SEARCH('2023 i 2024'!$C$2, C307)), 1, 0)</f>
        <v>0</v>
      </c>
    </row>
    <row r="308" spans="1:8" x14ac:dyDescent="0.35">
      <c r="A308" s="265" t="s">
        <v>1966</v>
      </c>
      <c r="B308" s="266">
        <v>3000</v>
      </c>
      <c r="C308" s="267" t="s">
        <v>1967</v>
      </c>
      <c r="D308" s="268" t="s">
        <v>1968</v>
      </c>
      <c r="E308" s="271" t="s">
        <v>1221</v>
      </c>
      <c r="F308" s="270">
        <v>0.216</v>
      </c>
      <c r="G308" s="270">
        <v>0.32400000000000001</v>
      </c>
      <c r="H308" s="264">
        <f>IF(ISNUMBER(SEARCH('2023 i 2024'!$C$2, C308)), 1, 0)</f>
        <v>0</v>
      </c>
    </row>
    <row r="309" spans="1:8" x14ac:dyDescent="0.35">
      <c r="A309" s="265" t="s">
        <v>1969</v>
      </c>
      <c r="B309" s="266">
        <v>3018</v>
      </c>
      <c r="C309" s="267" t="s">
        <v>1970</v>
      </c>
      <c r="D309" s="268" t="s">
        <v>1971</v>
      </c>
      <c r="E309" s="269" t="s">
        <v>1034</v>
      </c>
      <c r="F309" s="270">
        <v>0.2</v>
      </c>
      <c r="G309" s="270">
        <v>0.3</v>
      </c>
      <c r="H309" s="264">
        <f>IF(ISNUMBER(SEARCH('2023 i 2024'!$C$2, C309)), 1, 0)</f>
        <v>0</v>
      </c>
    </row>
    <row r="310" spans="1:8" x14ac:dyDescent="0.35">
      <c r="A310" s="265" t="s">
        <v>1972</v>
      </c>
      <c r="B310" s="266">
        <v>3026</v>
      </c>
      <c r="C310" s="267" t="s">
        <v>1973</v>
      </c>
      <c r="D310" s="268" t="s">
        <v>1974</v>
      </c>
      <c r="E310" s="271" t="s">
        <v>1034</v>
      </c>
      <c r="F310" s="270">
        <v>0.2</v>
      </c>
      <c r="G310" s="270">
        <v>0.3</v>
      </c>
      <c r="H310" s="264">
        <f>IF(ISNUMBER(SEARCH('2023 i 2024'!$C$2, C310)), 1, 0)</f>
        <v>0</v>
      </c>
    </row>
    <row r="311" spans="1:8" x14ac:dyDescent="0.35">
      <c r="A311" s="265" t="s">
        <v>1975</v>
      </c>
      <c r="B311" s="266">
        <v>3034</v>
      </c>
      <c r="C311" s="267" t="s">
        <v>1976</v>
      </c>
      <c r="D311" s="268" t="s">
        <v>1977</v>
      </c>
      <c r="E311" s="271" t="s">
        <v>1034</v>
      </c>
      <c r="F311" s="270">
        <v>0.2</v>
      </c>
      <c r="G311" s="270">
        <v>0.3</v>
      </c>
      <c r="H311" s="264">
        <f>IF(ISNUMBER(SEARCH('2023 i 2024'!$C$2, C311)), 1, 0)</f>
        <v>0</v>
      </c>
    </row>
    <row r="312" spans="1:8" x14ac:dyDescent="0.35">
      <c r="A312" s="265" t="s">
        <v>1978</v>
      </c>
      <c r="B312" s="266">
        <v>3042</v>
      </c>
      <c r="C312" s="267" t="s">
        <v>1979</v>
      </c>
      <c r="D312" s="268" t="s">
        <v>1980</v>
      </c>
      <c r="E312" s="271" t="s">
        <v>1140</v>
      </c>
      <c r="F312" s="270">
        <v>0.2</v>
      </c>
      <c r="G312" s="270">
        <v>0.3</v>
      </c>
      <c r="H312" s="264">
        <f>IF(ISNUMBER(SEARCH('2023 i 2024'!$C$2, C312)), 1, 0)</f>
        <v>0</v>
      </c>
    </row>
    <row r="313" spans="1:8" x14ac:dyDescent="0.35">
      <c r="A313" s="265" t="s">
        <v>1981</v>
      </c>
      <c r="B313" s="266">
        <v>3069</v>
      </c>
      <c r="C313" s="267" t="s">
        <v>1982</v>
      </c>
      <c r="D313" s="268" t="s">
        <v>1983</v>
      </c>
      <c r="E313" s="269" t="s">
        <v>1034</v>
      </c>
      <c r="F313" s="270">
        <v>0.2</v>
      </c>
      <c r="G313" s="270">
        <v>0.3</v>
      </c>
      <c r="H313" s="264">
        <f>IF(ISNUMBER(SEARCH('2023 i 2024'!$C$2, C313)), 1, 0)</f>
        <v>0</v>
      </c>
    </row>
    <row r="314" spans="1:8" x14ac:dyDescent="0.35">
      <c r="A314" s="265" t="s">
        <v>1984</v>
      </c>
      <c r="B314" s="266">
        <v>3077</v>
      </c>
      <c r="C314" s="267" t="s">
        <v>1985</v>
      </c>
      <c r="D314" s="268" t="s">
        <v>1986</v>
      </c>
      <c r="E314" s="271" t="s">
        <v>1034</v>
      </c>
      <c r="F314" s="270">
        <v>0.2</v>
      </c>
      <c r="G314" s="270">
        <v>0.3</v>
      </c>
      <c r="H314" s="264">
        <f>IF(ISNUMBER(SEARCH('2023 i 2024'!$C$2, C314)), 1, 0)</f>
        <v>0</v>
      </c>
    </row>
    <row r="315" spans="1:8" x14ac:dyDescent="0.35">
      <c r="A315" s="265" t="s">
        <v>1987</v>
      </c>
      <c r="B315" s="266">
        <v>3085</v>
      </c>
      <c r="C315" s="267" t="s">
        <v>1988</v>
      </c>
      <c r="D315" s="268" t="s">
        <v>1989</v>
      </c>
      <c r="E315" s="271" t="s">
        <v>2762</v>
      </c>
      <c r="F315" s="270">
        <v>0.2</v>
      </c>
      <c r="G315" s="270">
        <v>0.3</v>
      </c>
      <c r="H315" s="264">
        <f>IF(ISNUMBER(SEARCH('2023 i 2024'!$C$2, C315)), 1, 0)</f>
        <v>0</v>
      </c>
    </row>
    <row r="316" spans="1:8" x14ac:dyDescent="0.35">
      <c r="A316" s="265" t="s">
        <v>1990</v>
      </c>
      <c r="B316" s="266">
        <v>6050</v>
      </c>
      <c r="C316" s="267" t="s">
        <v>1991</v>
      </c>
      <c r="D316" s="268" t="s">
        <v>1992</v>
      </c>
      <c r="E316" s="271" t="s">
        <v>1034</v>
      </c>
      <c r="F316" s="270">
        <v>0.2</v>
      </c>
      <c r="G316" s="270">
        <v>0.3</v>
      </c>
      <c r="H316" s="264">
        <f>IF(ISNUMBER(SEARCH('2023 i 2024'!$C$2, C316)), 1, 0)</f>
        <v>0</v>
      </c>
    </row>
    <row r="317" spans="1:8" x14ac:dyDescent="0.35">
      <c r="A317" s="265" t="s">
        <v>1993</v>
      </c>
      <c r="B317" s="266">
        <v>3093</v>
      </c>
      <c r="C317" s="267" t="s">
        <v>1994</v>
      </c>
      <c r="D317" s="268" t="s">
        <v>1995</v>
      </c>
      <c r="E317" s="269" t="s">
        <v>1034</v>
      </c>
      <c r="F317" s="270">
        <v>0.2</v>
      </c>
      <c r="G317" s="270">
        <v>0.3</v>
      </c>
      <c r="H317" s="264">
        <f>IF(ISNUMBER(SEARCH('2023 i 2024'!$C$2, C317)), 1, 0)</f>
        <v>0</v>
      </c>
    </row>
    <row r="318" spans="1:8" x14ac:dyDescent="0.35">
      <c r="A318" s="265" t="s">
        <v>1996</v>
      </c>
      <c r="B318" s="266">
        <v>5428</v>
      </c>
      <c r="C318" s="267" t="s">
        <v>1997</v>
      </c>
      <c r="D318" s="268" t="s">
        <v>1998</v>
      </c>
      <c r="E318" s="271" t="s">
        <v>2762</v>
      </c>
      <c r="F318" s="270">
        <v>0.2</v>
      </c>
      <c r="G318" s="270">
        <v>0.3</v>
      </c>
      <c r="H318" s="264">
        <f>IF(ISNUMBER(SEARCH('2023 i 2024'!$C$2, C318)), 1, 0)</f>
        <v>0</v>
      </c>
    </row>
    <row r="319" spans="1:8" x14ac:dyDescent="0.35">
      <c r="A319" s="273" t="s">
        <v>1999</v>
      </c>
      <c r="B319" s="274">
        <v>3115</v>
      </c>
      <c r="C319" s="275" t="s">
        <v>2000</v>
      </c>
      <c r="D319" s="276" t="s">
        <v>2001</v>
      </c>
      <c r="E319" s="277" t="s">
        <v>2765</v>
      </c>
      <c r="F319" s="278">
        <v>0.2</v>
      </c>
      <c r="G319" s="278">
        <v>0.3</v>
      </c>
      <c r="H319" s="264">
        <f>IF(ISNUMBER(SEARCH('2023 i 2024'!$C$2, C319)), 1, 0)</f>
        <v>0</v>
      </c>
    </row>
    <row r="320" spans="1:8" x14ac:dyDescent="0.35">
      <c r="A320" s="265" t="s">
        <v>2002</v>
      </c>
      <c r="B320" s="266">
        <v>3123</v>
      </c>
      <c r="C320" s="267" t="s">
        <v>2003</v>
      </c>
      <c r="D320" s="268" t="s">
        <v>2004</v>
      </c>
      <c r="E320" s="271" t="s">
        <v>1034</v>
      </c>
      <c r="F320" s="270">
        <v>0.2</v>
      </c>
      <c r="G320" s="270">
        <v>0.3</v>
      </c>
      <c r="H320" s="264">
        <f>IF(ISNUMBER(SEARCH('2023 i 2024'!$C$2, C320)), 1, 0)</f>
        <v>0</v>
      </c>
    </row>
    <row r="321" spans="1:8" x14ac:dyDescent="0.35">
      <c r="A321" s="265" t="s">
        <v>2005</v>
      </c>
      <c r="B321" s="266">
        <v>3131</v>
      </c>
      <c r="C321" s="267" t="s">
        <v>2006</v>
      </c>
      <c r="D321" s="268" t="s">
        <v>2007</v>
      </c>
      <c r="E321" s="269" t="s">
        <v>1588</v>
      </c>
      <c r="F321" s="270">
        <v>0.2</v>
      </c>
      <c r="G321" s="270">
        <v>0.3</v>
      </c>
      <c r="H321" s="264">
        <f>IF(ISNUMBER(SEARCH('2023 i 2024'!$C$2, C321)), 1, 0)</f>
        <v>0</v>
      </c>
    </row>
    <row r="322" spans="1:8" x14ac:dyDescent="0.35">
      <c r="A322" s="265" t="s">
        <v>2008</v>
      </c>
      <c r="B322" s="266">
        <v>3140</v>
      </c>
      <c r="C322" s="267" t="s">
        <v>2009</v>
      </c>
      <c r="D322" s="268" t="s">
        <v>2010</v>
      </c>
      <c r="E322" s="271" t="s">
        <v>1034</v>
      </c>
      <c r="F322" s="270">
        <v>0.2</v>
      </c>
      <c r="G322" s="270">
        <v>0.3</v>
      </c>
      <c r="H322" s="264">
        <f>IF(ISNUMBER(SEARCH('2023 i 2024'!$C$2, C322)), 1, 0)</f>
        <v>0</v>
      </c>
    </row>
    <row r="323" spans="1:8" x14ac:dyDescent="0.35">
      <c r="A323" s="265" t="s">
        <v>2011</v>
      </c>
      <c r="B323" s="266">
        <v>5355</v>
      </c>
      <c r="C323" s="267" t="s">
        <v>2009</v>
      </c>
      <c r="D323" s="268" t="s">
        <v>2012</v>
      </c>
      <c r="E323" s="271" t="s">
        <v>1034</v>
      </c>
      <c r="F323" s="270">
        <v>0.2</v>
      </c>
      <c r="G323" s="270">
        <v>0.3</v>
      </c>
      <c r="H323" s="264">
        <f>IF(ISNUMBER(SEARCH('2023 i 2024'!$C$2, C323)), 1, 0)</f>
        <v>0</v>
      </c>
    </row>
    <row r="324" spans="1:8" x14ac:dyDescent="0.35">
      <c r="A324" s="265" t="s">
        <v>2013</v>
      </c>
      <c r="B324" s="266">
        <v>3158</v>
      </c>
      <c r="C324" s="267" t="s">
        <v>2014</v>
      </c>
      <c r="D324" s="268" t="s">
        <v>2015</v>
      </c>
      <c r="E324" s="271" t="s">
        <v>1174</v>
      </c>
      <c r="F324" s="270">
        <v>0.2</v>
      </c>
      <c r="G324" s="270">
        <v>0.3</v>
      </c>
      <c r="H324" s="264">
        <f>IF(ISNUMBER(SEARCH('2023 i 2024'!$C$2, C324)), 1, 0)</f>
        <v>0</v>
      </c>
    </row>
    <row r="325" spans="1:8" x14ac:dyDescent="0.35">
      <c r="A325" s="265" t="s">
        <v>2016</v>
      </c>
      <c r="B325" s="266">
        <v>3166</v>
      </c>
      <c r="C325" s="267" t="s">
        <v>2017</v>
      </c>
      <c r="D325" s="268" t="s">
        <v>2018</v>
      </c>
      <c r="E325" s="269" t="s">
        <v>1174</v>
      </c>
      <c r="F325" s="270">
        <v>0.2</v>
      </c>
      <c r="G325" s="270">
        <v>0.3</v>
      </c>
      <c r="H325" s="264">
        <f>IF(ISNUMBER(SEARCH('2023 i 2024'!$C$2, C325)), 1, 0)</f>
        <v>0</v>
      </c>
    </row>
    <row r="326" spans="1:8" x14ac:dyDescent="0.35">
      <c r="A326" s="265" t="s">
        <v>2019</v>
      </c>
      <c r="B326" s="266">
        <v>3174</v>
      </c>
      <c r="C326" s="267" t="s">
        <v>2020</v>
      </c>
      <c r="D326" s="268" t="s">
        <v>2021</v>
      </c>
      <c r="E326" s="271" t="s">
        <v>1034</v>
      </c>
      <c r="F326" s="270">
        <v>0.2</v>
      </c>
      <c r="G326" s="270">
        <v>0.3</v>
      </c>
      <c r="H326" s="264">
        <f>IF(ISNUMBER(SEARCH('2023 i 2024'!$C$2, C326)), 1, 0)</f>
        <v>0</v>
      </c>
    </row>
    <row r="327" spans="1:8" x14ac:dyDescent="0.35">
      <c r="A327" s="265" t="s">
        <v>2022</v>
      </c>
      <c r="B327" s="266">
        <v>3182</v>
      </c>
      <c r="C327" s="267" t="s">
        <v>2023</v>
      </c>
      <c r="D327" s="268" t="s">
        <v>2024</v>
      </c>
      <c r="E327" s="271" t="s">
        <v>1174</v>
      </c>
      <c r="F327" s="270">
        <v>0.2</v>
      </c>
      <c r="G327" s="270">
        <v>0.3</v>
      </c>
      <c r="H327" s="264">
        <f>IF(ISNUMBER(SEARCH('2023 i 2024'!$C$2, C327)), 1, 0)</f>
        <v>0</v>
      </c>
    </row>
    <row r="328" spans="1:8" x14ac:dyDescent="0.35">
      <c r="A328" s="265" t="s">
        <v>2025</v>
      </c>
      <c r="B328" s="266">
        <v>3204</v>
      </c>
      <c r="C328" s="267" t="s">
        <v>2026</v>
      </c>
      <c r="D328" s="268" t="s">
        <v>2027</v>
      </c>
      <c r="E328" s="271" t="s">
        <v>1034</v>
      </c>
      <c r="F328" s="270">
        <v>0.2</v>
      </c>
      <c r="G328" s="270">
        <v>0.3</v>
      </c>
      <c r="H328" s="264">
        <f>IF(ISNUMBER(SEARCH('2023 i 2024'!$C$2, C328)), 1, 0)</f>
        <v>0</v>
      </c>
    </row>
    <row r="329" spans="1:8" x14ac:dyDescent="0.35">
      <c r="A329" s="265" t="s">
        <v>2028</v>
      </c>
      <c r="B329" s="266">
        <v>3212</v>
      </c>
      <c r="C329" s="267" t="s">
        <v>2029</v>
      </c>
      <c r="D329" s="268" t="s">
        <v>2030</v>
      </c>
      <c r="E329" s="269" t="s">
        <v>1058</v>
      </c>
      <c r="F329" s="270">
        <v>0.22</v>
      </c>
      <c r="G329" s="270">
        <v>0.3</v>
      </c>
      <c r="H329" s="264">
        <f>IF(ISNUMBER(SEARCH('2023 i 2024'!$C$2, C329)), 1, 0)</f>
        <v>0</v>
      </c>
    </row>
    <row r="330" spans="1:8" x14ac:dyDescent="0.35">
      <c r="A330" s="265" t="s">
        <v>2031</v>
      </c>
      <c r="B330" s="266">
        <v>3239</v>
      </c>
      <c r="C330" s="267" t="s">
        <v>2032</v>
      </c>
      <c r="D330" s="268" t="s">
        <v>2033</v>
      </c>
      <c r="E330" s="271" t="s">
        <v>1140</v>
      </c>
      <c r="F330" s="270">
        <v>0.2</v>
      </c>
      <c r="G330" s="270">
        <v>0.3</v>
      </c>
      <c r="H330" s="264">
        <f>IF(ISNUMBER(SEARCH('2023 i 2024'!$C$2, C330)), 1, 0)</f>
        <v>0</v>
      </c>
    </row>
    <row r="331" spans="1:8" x14ac:dyDescent="0.35">
      <c r="A331" s="265" t="s">
        <v>2034</v>
      </c>
      <c r="B331" s="266">
        <v>3247</v>
      </c>
      <c r="C331" s="267" t="s">
        <v>2035</v>
      </c>
      <c r="D331" s="268" t="s">
        <v>2036</v>
      </c>
      <c r="E331" s="271" t="s">
        <v>2762</v>
      </c>
      <c r="F331" s="270">
        <v>0.2</v>
      </c>
      <c r="G331" s="270">
        <v>0.3</v>
      </c>
      <c r="H331" s="264">
        <f>IF(ISNUMBER(SEARCH('2023 i 2024'!$C$2, C331)), 1, 0)</f>
        <v>0</v>
      </c>
    </row>
    <row r="332" spans="1:8" x14ac:dyDescent="0.35">
      <c r="A332" s="265" t="s">
        <v>2037</v>
      </c>
      <c r="B332" s="266">
        <v>3255</v>
      </c>
      <c r="C332" s="267" t="s">
        <v>2038</v>
      </c>
      <c r="D332" s="268" t="s">
        <v>2039</v>
      </c>
      <c r="E332" s="271" t="s">
        <v>1034</v>
      </c>
      <c r="F332" s="270">
        <v>0.2</v>
      </c>
      <c r="G332" s="270">
        <v>0.3</v>
      </c>
      <c r="H332" s="264">
        <f>IF(ISNUMBER(SEARCH('2023 i 2024'!$C$2, C332)), 1, 0)</f>
        <v>0</v>
      </c>
    </row>
    <row r="333" spans="1:8" x14ac:dyDescent="0.35">
      <c r="A333" s="265" t="s">
        <v>2040</v>
      </c>
      <c r="B333" s="266">
        <v>3263</v>
      </c>
      <c r="C333" s="267" t="s">
        <v>2041</v>
      </c>
      <c r="D333" s="268" t="s">
        <v>2042</v>
      </c>
      <c r="E333" s="269" t="s">
        <v>1084</v>
      </c>
      <c r="F333" s="270">
        <v>0.22</v>
      </c>
      <c r="G333" s="270">
        <v>0.33</v>
      </c>
      <c r="H333" s="264">
        <f>IF(ISNUMBER(SEARCH('2023 i 2024'!$C$2, C333)), 1, 0)</f>
        <v>0</v>
      </c>
    </row>
    <row r="334" spans="1:8" x14ac:dyDescent="0.35">
      <c r="A334" s="265" t="s">
        <v>2043</v>
      </c>
      <c r="B334" s="266">
        <v>3271</v>
      </c>
      <c r="C334" s="267" t="s">
        <v>2044</v>
      </c>
      <c r="D334" s="268" t="s">
        <v>2045</v>
      </c>
      <c r="E334" s="271" t="s">
        <v>1034</v>
      </c>
      <c r="F334" s="270">
        <v>0.2</v>
      </c>
      <c r="G334" s="270">
        <v>0.3</v>
      </c>
      <c r="H334" s="264">
        <f>IF(ISNUMBER(SEARCH('2023 i 2024'!$C$2, C334)), 1, 0)</f>
        <v>0</v>
      </c>
    </row>
    <row r="335" spans="1:8" x14ac:dyDescent="0.35">
      <c r="A335" s="265" t="s">
        <v>2046</v>
      </c>
      <c r="B335" s="266">
        <v>3280</v>
      </c>
      <c r="C335" s="267" t="s">
        <v>2047</v>
      </c>
      <c r="D335" s="268" t="s">
        <v>2048</v>
      </c>
      <c r="E335" s="271" t="s">
        <v>2049</v>
      </c>
      <c r="F335" s="270">
        <v>0.2</v>
      </c>
      <c r="G335" s="270">
        <v>0.3</v>
      </c>
      <c r="H335" s="264">
        <f>IF(ISNUMBER(SEARCH('2023 i 2024'!$C$2, C335)), 1, 0)</f>
        <v>0</v>
      </c>
    </row>
    <row r="336" spans="1:8" x14ac:dyDescent="0.35">
      <c r="A336" s="265" t="s">
        <v>2050</v>
      </c>
      <c r="B336" s="266">
        <v>3298</v>
      </c>
      <c r="C336" s="267" t="s">
        <v>2051</v>
      </c>
      <c r="D336" s="268" t="s">
        <v>2052</v>
      </c>
      <c r="E336" s="271" t="s">
        <v>1034</v>
      </c>
      <c r="F336" s="270">
        <v>0.2</v>
      </c>
      <c r="G336" s="270">
        <v>0.3</v>
      </c>
      <c r="H336" s="264">
        <f>IF(ISNUMBER(SEARCH('2023 i 2024'!$C$2, C336)), 1, 0)</f>
        <v>0</v>
      </c>
    </row>
    <row r="337" spans="1:8" x14ac:dyDescent="0.35">
      <c r="A337" s="265" t="s">
        <v>2053</v>
      </c>
      <c r="B337" s="266">
        <v>3301</v>
      </c>
      <c r="C337" s="267" t="s">
        <v>2054</v>
      </c>
      <c r="D337" s="268" t="s">
        <v>2055</v>
      </c>
      <c r="E337" s="269" t="s">
        <v>1034</v>
      </c>
      <c r="F337" s="270">
        <v>0.2</v>
      </c>
      <c r="G337" s="270">
        <v>0.3</v>
      </c>
      <c r="H337" s="264">
        <f>IF(ISNUMBER(SEARCH('2023 i 2024'!$C$2, C337)), 1, 0)</f>
        <v>0</v>
      </c>
    </row>
    <row r="338" spans="1:8" x14ac:dyDescent="0.35">
      <c r="A338" s="265" t="s">
        <v>2056</v>
      </c>
      <c r="B338" s="266">
        <v>5819</v>
      </c>
      <c r="C338" s="267" t="s">
        <v>2057</v>
      </c>
      <c r="D338" s="268" t="s">
        <v>2058</v>
      </c>
      <c r="E338" s="271" t="s">
        <v>1034</v>
      </c>
      <c r="F338" s="270">
        <v>0.2</v>
      </c>
      <c r="G338" s="270">
        <v>0.3</v>
      </c>
      <c r="H338" s="264">
        <f>IF(ISNUMBER(SEARCH('2023 i 2024'!$C$2, C338)), 1, 0)</f>
        <v>0</v>
      </c>
    </row>
    <row r="339" spans="1:8" x14ac:dyDescent="0.35">
      <c r="A339" s="265" t="s">
        <v>2059</v>
      </c>
      <c r="B339" s="266">
        <v>3310</v>
      </c>
      <c r="C339" s="267" t="s">
        <v>2060</v>
      </c>
      <c r="D339" s="268" t="s">
        <v>2061</v>
      </c>
      <c r="E339" s="271" t="s">
        <v>1034</v>
      </c>
      <c r="F339" s="270">
        <v>0.2</v>
      </c>
      <c r="G339" s="270">
        <v>0.3</v>
      </c>
      <c r="H339" s="264">
        <f>IF(ISNUMBER(SEARCH('2023 i 2024'!$C$2, C339)), 1, 0)</f>
        <v>0</v>
      </c>
    </row>
    <row r="340" spans="1:8" x14ac:dyDescent="0.35">
      <c r="A340" s="265" t="s">
        <v>2062</v>
      </c>
      <c r="B340" s="266">
        <v>3328</v>
      </c>
      <c r="C340" s="267" t="s">
        <v>2063</v>
      </c>
      <c r="D340" s="268" t="s">
        <v>2064</v>
      </c>
      <c r="E340" s="271" t="s">
        <v>2065</v>
      </c>
      <c r="F340" s="270">
        <v>0.2</v>
      </c>
      <c r="G340" s="270">
        <v>0.3</v>
      </c>
      <c r="H340" s="264">
        <f>IF(ISNUMBER(SEARCH('2023 i 2024'!$C$2, C340)), 1, 0)</f>
        <v>0</v>
      </c>
    </row>
    <row r="341" spans="1:8" x14ac:dyDescent="0.35">
      <c r="A341" s="265" t="s">
        <v>2066</v>
      </c>
      <c r="B341" s="266">
        <v>3336</v>
      </c>
      <c r="C341" s="267" t="s">
        <v>2067</v>
      </c>
      <c r="D341" s="268" t="s">
        <v>2068</v>
      </c>
      <c r="E341" s="269" t="s">
        <v>1034</v>
      </c>
      <c r="F341" s="270">
        <v>0.2</v>
      </c>
      <c r="G341" s="270">
        <v>0.3</v>
      </c>
      <c r="H341" s="264">
        <f>IF(ISNUMBER(SEARCH('2023 i 2024'!$C$2, C341)), 1, 0)</f>
        <v>0</v>
      </c>
    </row>
    <row r="342" spans="1:8" x14ac:dyDescent="0.35">
      <c r="A342" s="265" t="s">
        <v>2069</v>
      </c>
      <c r="B342" s="266">
        <v>3344</v>
      </c>
      <c r="C342" s="267" t="s">
        <v>2070</v>
      </c>
      <c r="D342" s="268" t="s">
        <v>2071</v>
      </c>
      <c r="E342" s="271" t="s">
        <v>1034</v>
      </c>
      <c r="F342" s="270">
        <v>0.2</v>
      </c>
      <c r="G342" s="270">
        <v>0.3</v>
      </c>
      <c r="H342" s="264">
        <f>IF(ISNUMBER(SEARCH('2023 i 2024'!$C$2, C342)), 1, 0)</f>
        <v>0</v>
      </c>
    </row>
    <row r="343" spans="1:8" x14ac:dyDescent="0.35">
      <c r="A343" s="265" t="s">
        <v>2072</v>
      </c>
      <c r="B343" s="266">
        <v>4553</v>
      </c>
      <c r="C343" s="267" t="s">
        <v>2073</v>
      </c>
      <c r="D343" s="268" t="s">
        <v>2074</v>
      </c>
      <c r="E343" s="271" t="s">
        <v>2762</v>
      </c>
      <c r="F343" s="270">
        <v>0.21</v>
      </c>
      <c r="G343" s="270">
        <v>0.33</v>
      </c>
      <c r="H343" s="264">
        <f>IF(ISNUMBER(SEARCH('2023 i 2024'!$C$2, C343)), 1, 0)</f>
        <v>0</v>
      </c>
    </row>
    <row r="344" spans="1:8" x14ac:dyDescent="0.35">
      <c r="A344" s="265" t="s">
        <v>2075</v>
      </c>
      <c r="B344" s="266">
        <v>3352</v>
      </c>
      <c r="C344" s="267" t="s">
        <v>2076</v>
      </c>
      <c r="D344" s="268" t="s">
        <v>2077</v>
      </c>
      <c r="E344" s="271" t="s">
        <v>1084</v>
      </c>
      <c r="F344" s="270">
        <v>0.2</v>
      </c>
      <c r="G344" s="270">
        <v>0.3</v>
      </c>
      <c r="H344" s="264">
        <f>IF(ISNUMBER(SEARCH('2023 i 2024'!$C$2, C344)), 1, 0)</f>
        <v>0</v>
      </c>
    </row>
    <row r="345" spans="1:8" x14ac:dyDescent="0.35">
      <c r="A345" s="265" t="s">
        <v>2078</v>
      </c>
      <c r="B345" s="266">
        <v>3379</v>
      </c>
      <c r="C345" s="267" t="s">
        <v>2079</v>
      </c>
      <c r="D345" s="268" t="s">
        <v>2080</v>
      </c>
      <c r="E345" s="269" t="s">
        <v>1034</v>
      </c>
      <c r="F345" s="270">
        <v>0.2</v>
      </c>
      <c r="G345" s="270">
        <v>0.3</v>
      </c>
      <c r="H345" s="264">
        <f>IF(ISNUMBER(SEARCH('2023 i 2024'!$C$2, C345)), 1, 0)</f>
        <v>0</v>
      </c>
    </row>
    <row r="346" spans="1:8" x14ac:dyDescent="0.35">
      <c r="A346" s="265" t="s">
        <v>2081</v>
      </c>
      <c r="B346" s="266">
        <v>3387</v>
      </c>
      <c r="C346" s="267" t="s">
        <v>2082</v>
      </c>
      <c r="D346" s="268" t="s">
        <v>2083</v>
      </c>
      <c r="E346" s="271" t="s">
        <v>1038</v>
      </c>
      <c r="F346" s="270">
        <v>0.2</v>
      </c>
      <c r="G346" s="270">
        <v>0.3</v>
      </c>
      <c r="H346" s="264">
        <f>IF(ISNUMBER(SEARCH('2023 i 2024'!$C$2, C346)), 1, 0)</f>
        <v>0</v>
      </c>
    </row>
    <row r="347" spans="1:8" x14ac:dyDescent="0.35">
      <c r="A347" s="265" t="s">
        <v>2084</v>
      </c>
      <c r="B347" s="266">
        <v>3395</v>
      </c>
      <c r="C347" s="267" t="s">
        <v>2085</v>
      </c>
      <c r="D347" s="268" t="s">
        <v>2086</v>
      </c>
      <c r="E347" s="271" t="s">
        <v>1034</v>
      </c>
      <c r="F347" s="270">
        <v>0.2</v>
      </c>
      <c r="G347" s="270">
        <v>0.3</v>
      </c>
      <c r="H347" s="264">
        <f>IF(ISNUMBER(SEARCH('2023 i 2024'!$C$2, C347)), 1, 0)</f>
        <v>0</v>
      </c>
    </row>
    <row r="348" spans="1:8" x14ac:dyDescent="0.35">
      <c r="A348" s="265" t="s">
        <v>2087</v>
      </c>
      <c r="B348" s="266">
        <v>3409</v>
      </c>
      <c r="C348" s="267" t="s">
        <v>2088</v>
      </c>
      <c r="D348" s="268" t="s">
        <v>2089</v>
      </c>
      <c r="E348" s="271" t="s">
        <v>1034</v>
      </c>
      <c r="F348" s="270">
        <v>0.2</v>
      </c>
      <c r="G348" s="270">
        <v>0.3</v>
      </c>
      <c r="H348" s="264">
        <f>IF(ISNUMBER(SEARCH('2023 i 2024'!$C$2, C348)), 1, 0)</f>
        <v>0</v>
      </c>
    </row>
    <row r="349" spans="1:8" x14ac:dyDescent="0.35">
      <c r="A349" s="265" t="s">
        <v>2090</v>
      </c>
      <c r="B349" s="266">
        <v>2712</v>
      </c>
      <c r="C349" s="267" t="s">
        <v>2091</v>
      </c>
      <c r="D349" s="268" t="s">
        <v>2092</v>
      </c>
      <c r="E349" s="269" t="s">
        <v>1034</v>
      </c>
      <c r="F349" s="270">
        <v>0.2</v>
      </c>
      <c r="G349" s="270">
        <v>0.3</v>
      </c>
      <c r="H349" s="264">
        <f>IF(ISNUMBER(SEARCH('2023 i 2024'!$C$2, C349)), 1, 0)</f>
        <v>0</v>
      </c>
    </row>
    <row r="350" spans="1:8" x14ac:dyDescent="0.35">
      <c r="A350" s="265" t="s">
        <v>2093</v>
      </c>
      <c r="B350" s="266">
        <v>6165</v>
      </c>
      <c r="C350" s="267" t="s">
        <v>2094</v>
      </c>
      <c r="D350" s="268" t="s">
        <v>2095</v>
      </c>
      <c r="E350" s="271" t="s">
        <v>1034</v>
      </c>
      <c r="F350" s="270">
        <v>0.2</v>
      </c>
      <c r="G350" s="270">
        <v>0.3</v>
      </c>
      <c r="H350" s="264">
        <f>IF(ISNUMBER(SEARCH('2023 i 2024'!$C$2, C350)), 1, 0)</f>
        <v>0</v>
      </c>
    </row>
    <row r="351" spans="1:8" x14ac:dyDescent="0.35">
      <c r="A351" s="265" t="s">
        <v>2096</v>
      </c>
      <c r="B351" s="266">
        <v>3417</v>
      </c>
      <c r="C351" s="267" t="s">
        <v>2097</v>
      </c>
      <c r="D351" s="268" t="s">
        <v>2098</v>
      </c>
      <c r="E351" s="271" t="s">
        <v>1034</v>
      </c>
      <c r="F351" s="270">
        <v>0.2</v>
      </c>
      <c r="G351" s="270">
        <v>0.3</v>
      </c>
      <c r="H351" s="264">
        <f>IF(ISNUMBER(SEARCH('2023 i 2024'!$C$2, C351)), 1, 0)</f>
        <v>0</v>
      </c>
    </row>
    <row r="352" spans="1:8" x14ac:dyDescent="0.35">
      <c r="A352" s="265" t="s">
        <v>2099</v>
      </c>
      <c r="B352" s="266">
        <v>3425</v>
      </c>
      <c r="C352" s="267" t="s">
        <v>2100</v>
      </c>
      <c r="D352" s="268" t="s">
        <v>2101</v>
      </c>
      <c r="E352" s="271" t="s">
        <v>1034</v>
      </c>
      <c r="F352" s="270">
        <v>0.2</v>
      </c>
      <c r="G352" s="270">
        <v>0.3</v>
      </c>
      <c r="H352" s="264">
        <f>IF(ISNUMBER(SEARCH('2023 i 2024'!$C$2, C352)), 1, 0)</f>
        <v>0</v>
      </c>
    </row>
    <row r="353" spans="1:8" x14ac:dyDescent="0.35">
      <c r="A353" s="265" t="s">
        <v>2102</v>
      </c>
      <c r="B353" s="266">
        <v>3433</v>
      </c>
      <c r="C353" s="267" t="s">
        <v>2103</v>
      </c>
      <c r="D353" s="268" t="s">
        <v>2104</v>
      </c>
      <c r="E353" s="269" t="s">
        <v>1034</v>
      </c>
      <c r="F353" s="270">
        <v>0.2</v>
      </c>
      <c r="G353" s="270">
        <v>0.3</v>
      </c>
      <c r="H353" s="264">
        <f>IF(ISNUMBER(SEARCH('2023 i 2024'!$C$2, C353)), 1, 0)</f>
        <v>0</v>
      </c>
    </row>
    <row r="354" spans="1:8" x14ac:dyDescent="0.35">
      <c r="A354" s="265" t="s">
        <v>2105</v>
      </c>
      <c r="B354" s="266">
        <v>5444</v>
      </c>
      <c r="C354" s="267" t="s">
        <v>2106</v>
      </c>
      <c r="D354" s="268" t="s">
        <v>2107</v>
      </c>
      <c r="E354" s="271" t="s">
        <v>1038</v>
      </c>
      <c r="F354" s="270">
        <v>0.21</v>
      </c>
      <c r="G354" s="270">
        <v>0.315</v>
      </c>
      <c r="H354" s="264">
        <f>IF(ISNUMBER(SEARCH('2023 i 2024'!$C$2, C354)), 1, 0)</f>
        <v>0</v>
      </c>
    </row>
    <row r="355" spans="1:8" x14ac:dyDescent="0.35">
      <c r="A355" s="265" t="s">
        <v>2108</v>
      </c>
      <c r="B355" s="266">
        <v>3441</v>
      </c>
      <c r="C355" s="267" t="s">
        <v>2109</v>
      </c>
      <c r="D355" s="268" t="s">
        <v>2110</v>
      </c>
      <c r="E355" s="271" t="s">
        <v>1034</v>
      </c>
      <c r="F355" s="270">
        <v>0.2</v>
      </c>
      <c r="G355" s="270">
        <v>0.3</v>
      </c>
      <c r="H355" s="264">
        <f>IF(ISNUMBER(SEARCH('2023 i 2024'!$C$2, C355)), 1, 0)</f>
        <v>0</v>
      </c>
    </row>
    <row r="356" spans="1:8" x14ac:dyDescent="0.35">
      <c r="A356" s="265" t="s">
        <v>2111</v>
      </c>
      <c r="B356" s="266">
        <v>3450</v>
      </c>
      <c r="C356" s="267" t="s">
        <v>2112</v>
      </c>
      <c r="D356" s="268" t="s">
        <v>2113</v>
      </c>
      <c r="E356" s="271" t="s">
        <v>1038</v>
      </c>
      <c r="F356" s="270">
        <v>0.2</v>
      </c>
      <c r="G356" s="270">
        <v>0.3</v>
      </c>
      <c r="H356" s="264">
        <f>IF(ISNUMBER(SEARCH('2023 i 2024'!$C$2, C356)), 1, 0)</f>
        <v>0</v>
      </c>
    </row>
    <row r="357" spans="1:8" x14ac:dyDescent="0.35">
      <c r="A357" s="265" t="s">
        <v>2114</v>
      </c>
      <c r="B357" s="266">
        <v>3468</v>
      </c>
      <c r="C357" s="267" t="s">
        <v>2115</v>
      </c>
      <c r="D357" s="268" t="s">
        <v>2116</v>
      </c>
      <c r="E357" s="269" t="s">
        <v>1034</v>
      </c>
      <c r="F357" s="270">
        <v>0.2</v>
      </c>
      <c r="G357" s="270">
        <v>0.3</v>
      </c>
      <c r="H357" s="264">
        <f>IF(ISNUMBER(SEARCH('2023 i 2024'!$C$2, C357)), 1, 0)</f>
        <v>0</v>
      </c>
    </row>
    <row r="358" spans="1:8" x14ac:dyDescent="0.35">
      <c r="A358" s="265" t="s">
        <v>2117</v>
      </c>
      <c r="B358" s="266">
        <v>3476</v>
      </c>
      <c r="C358" s="267" t="s">
        <v>2118</v>
      </c>
      <c r="D358" s="268" t="s">
        <v>2119</v>
      </c>
      <c r="E358" s="271" t="s">
        <v>1034</v>
      </c>
      <c r="F358" s="270">
        <v>0.2</v>
      </c>
      <c r="G358" s="270">
        <v>0.3</v>
      </c>
      <c r="H358" s="264">
        <f>IF(ISNUMBER(SEARCH('2023 i 2024'!$C$2, C358)), 1, 0)</f>
        <v>0</v>
      </c>
    </row>
    <row r="359" spans="1:8" x14ac:dyDescent="0.35">
      <c r="A359" s="265" t="s">
        <v>2120</v>
      </c>
      <c r="B359" s="266">
        <v>3484</v>
      </c>
      <c r="C359" s="267" t="s">
        <v>2121</v>
      </c>
      <c r="D359" s="268" t="s">
        <v>2122</v>
      </c>
      <c r="E359" s="271" t="s">
        <v>1034</v>
      </c>
      <c r="F359" s="270">
        <v>0.2</v>
      </c>
      <c r="G359" s="270">
        <v>0.3</v>
      </c>
      <c r="H359" s="264">
        <f>IF(ISNUMBER(SEARCH('2023 i 2024'!$C$2, C359)), 1, 0)</f>
        <v>0</v>
      </c>
    </row>
    <row r="360" spans="1:8" x14ac:dyDescent="0.35">
      <c r="A360" s="265" t="s">
        <v>2123</v>
      </c>
      <c r="B360" s="266">
        <v>3492</v>
      </c>
      <c r="C360" s="267" t="s">
        <v>2124</v>
      </c>
      <c r="D360" s="268" t="s">
        <v>2125</v>
      </c>
      <c r="E360" s="271" t="s">
        <v>2762</v>
      </c>
      <c r="F360" s="270">
        <v>0.18</v>
      </c>
      <c r="G360" s="270">
        <v>0.32</v>
      </c>
      <c r="H360" s="264">
        <f>IF(ISNUMBER(SEARCH('2023 i 2024'!$C$2, C360)), 1, 0)</f>
        <v>0</v>
      </c>
    </row>
    <row r="361" spans="1:8" x14ac:dyDescent="0.35">
      <c r="A361" s="265" t="s">
        <v>2126</v>
      </c>
      <c r="B361" s="266">
        <v>3506</v>
      </c>
      <c r="C361" s="267" t="s">
        <v>2127</v>
      </c>
      <c r="D361" s="268" t="s">
        <v>2128</v>
      </c>
      <c r="E361" s="269" t="s">
        <v>1034</v>
      </c>
      <c r="F361" s="270">
        <v>0.2</v>
      </c>
      <c r="G361" s="270">
        <v>0.3</v>
      </c>
      <c r="H361" s="264">
        <f>IF(ISNUMBER(SEARCH('2023 i 2024'!$C$2, C361)), 1, 0)</f>
        <v>0</v>
      </c>
    </row>
    <row r="362" spans="1:8" x14ac:dyDescent="0.35">
      <c r="A362" s="265" t="s">
        <v>2129</v>
      </c>
      <c r="B362" s="266">
        <v>5738</v>
      </c>
      <c r="C362" s="267" t="s">
        <v>2130</v>
      </c>
      <c r="D362" s="268" t="s">
        <v>2131</v>
      </c>
      <c r="E362" s="271" t="s">
        <v>1034</v>
      </c>
      <c r="F362" s="270">
        <v>0.2</v>
      </c>
      <c r="G362" s="270">
        <v>0.3</v>
      </c>
      <c r="H362" s="264">
        <f>IF(ISNUMBER(SEARCH('2023 i 2024'!$C$2, C362)), 1, 0)</f>
        <v>0</v>
      </c>
    </row>
    <row r="363" spans="1:8" x14ac:dyDescent="0.35">
      <c r="A363" s="265" t="s">
        <v>2132</v>
      </c>
      <c r="B363" s="266">
        <v>3514</v>
      </c>
      <c r="C363" s="267" t="s">
        <v>2133</v>
      </c>
      <c r="D363" s="268" t="s">
        <v>2134</v>
      </c>
      <c r="E363" s="271" t="s">
        <v>2763</v>
      </c>
      <c r="F363" s="270">
        <v>0.2</v>
      </c>
      <c r="G363" s="270">
        <v>0.3</v>
      </c>
      <c r="H363" s="264">
        <f>IF(ISNUMBER(SEARCH('2023 i 2024'!$C$2, C363)), 1, 0)</f>
        <v>0</v>
      </c>
    </row>
    <row r="364" spans="1:8" x14ac:dyDescent="0.35">
      <c r="A364" s="265" t="s">
        <v>2135</v>
      </c>
      <c r="B364" s="266">
        <v>3522</v>
      </c>
      <c r="C364" s="267" t="s">
        <v>2136</v>
      </c>
      <c r="D364" s="268" t="s">
        <v>2137</v>
      </c>
      <c r="E364" s="271" t="s">
        <v>1038</v>
      </c>
      <c r="F364" s="270">
        <v>0.223</v>
      </c>
      <c r="G364" s="270">
        <v>0.33600000000000002</v>
      </c>
      <c r="H364" s="264">
        <f>IF(ISNUMBER(SEARCH('2023 i 2024'!$C$2, C364)), 1, 0)</f>
        <v>0</v>
      </c>
    </row>
    <row r="365" spans="1:8" x14ac:dyDescent="0.35">
      <c r="A365" s="265" t="s">
        <v>2138</v>
      </c>
      <c r="B365" s="266">
        <v>3549</v>
      </c>
      <c r="C365" s="267" t="s">
        <v>2139</v>
      </c>
      <c r="D365" s="268" t="s">
        <v>2140</v>
      </c>
      <c r="E365" s="269" t="s">
        <v>1034</v>
      </c>
      <c r="F365" s="270">
        <v>0.2</v>
      </c>
      <c r="G365" s="270">
        <v>0.3</v>
      </c>
      <c r="H365" s="264">
        <f>IF(ISNUMBER(SEARCH('2023 i 2024'!$C$2, C365)), 1, 0)</f>
        <v>0</v>
      </c>
    </row>
    <row r="366" spans="1:8" x14ac:dyDescent="0.35">
      <c r="A366" s="265" t="s">
        <v>2141</v>
      </c>
      <c r="B366" s="266">
        <v>3557</v>
      </c>
      <c r="C366" s="267" t="s">
        <v>2142</v>
      </c>
      <c r="D366" s="268" t="s">
        <v>2143</v>
      </c>
      <c r="E366" s="271" t="s">
        <v>1034</v>
      </c>
      <c r="F366" s="270">
        <v>0.2</v>
      </c>
      <c r="G366" s="270">
        <v>0.3</v>
      </c>
      <c r="H366" s="264">
        <f>IF(ISNUMBER(SEARCH('2023 i 2024'!$C$2, C366)), 1, 0)</f>
        <v>0</v>
      </c>
    </row>
    <row r="367" spans="1:8" x14ac:dyDescent="0.35">
      <c r="A367" s="265" t="s">
        <v>2144</v>
      </c>
      <c r="B367" s="266">
        <v>3565</v>
      </c>
      <c r="C367" s="267" t="s">
        <v>2145</v>
      </c>
      <c r="D367" s="268" t="s">
        <v>2146</v>
      </c>
      <c r="E367" s="271" t="s">
        <v>1034</v>
      </c>
      <c r="F367" s="270">
        <v>0.2</v>
      </c>
      <c r="G367" s="270">
        <v>0.3</v>
      </c>
      <c r="H367" s="264">
        <f>IF(ISNUMBER(SEARCH('2023 i 2024'!$C$2, C367)), 1, 0)</f>
        <v>0</v>
      </c>
    </row>
    <row r="368" spans="1:8" x14ac:dyDescent="0.35">
      <c r="A368" s="265" t="s">
        <v>2147</v>
      </c>
      <c r="B368" s="266">
        <v>5894</v>
      </c>
      <c r="C368" s="267" t="s">
        <v>2148</v>
      </c>
      <c r="D368" s="268" t="s">
        <v>2149</v>
      </c>
      <c r="E368" s="271" t="s">
        <v>1034</v>
      </c>
      <c r="F368" s="270">
        <v>0.2</v>
      </c>
      <c r="G368" s="270">
        <v>0.3</v>
      </c>
      <c r="H368" s="264">
        <f>IF(ISNUMBER(SEARCH('2023 i 2024'!$C$2, C368)), 1, 0)</f>
        <v>0</v>
      </c>
    </row>
    <row r="369" spans="1:8" x14ac:dyDescent="0.35">
      <c r="A369" s="265" t="s">
        <v>2150</v>
      </c>
      <c r="B369" s="266">
        <v>6203</v>
      </c>
      <c r="C369" s="267" t="s">
        <v>2151</v>
      </c>
      <c r="D369" s="268" t="s">
        <v>2152</v>
      </c>
      <c r="E369" s="269" t="s">
        <v>1034</v>
      </c>
      <c r="F369" s="270">
        <v>0.2</v>
      </c>
      <c r="G369" s="270">
        <v>0.3</v>
      </c>
      <c r="H369" s="264">
        <f>IF(ISNUMBER(SEARCH('2023 i 2024'!$C$2, C369)), 1, 0)</f>
        <v>0</v>
      </c>
    </row>
    <row r="370" spans="1:8" x14ac:dyDescent="0.35">
      <c r="A370" s="265" t="s">
        <v>2153</v>
      </c>
      <c r="B370" s="266">
        <v>5908</v>
      </c>
      <c r="C370" s="267" t="s">
        <v>2154</v>
      </c>
      <c r="D370" s="268" t="s">
        <v>2155</v>
      </c>
      <c r="E370" s="271" t="s">
        <v>1034</v>
      </c>
      <c r="F370" s="270">
        <v>0.2</v>
      </c>
      <c r="G370" s="270">
        <v>0.3</v>
      </c>
      <c r="H370" s="264">
        <f>IF(ISNUMBER(SEARCH('2023 i 2024'!$C$2, C370)), 1, 0)</f>
        <v>0</v>
      </c>
    </row>
    <row r="371" spans="1:8" x14ac:dyDescent="0.35">
      <c r="A371" s="265" t="s">
        <v>2156</v>
      </c>
      <c r="B371" s="266">
        <v>3573</v>
      </c>
      <c r="C371" s="267" t="s">
        <v>2157</v>
      </c>
      <c r="D371" s="268" t="s">
        <v>2158</v>
      </c>
      <c r="E371" s="271" t="s">
        <v>1084</v>
      </c>
      <c r="F371" s="270">
        <v>0.22</v>
      </c>
      <c r="G371" s="270">
        <v>0.33</v>
      </c>
      <c r="H371" s="264">
        <f>IF(ISNUMBER(SEARCH('2023 i 2024'!$C$2, C371)), 1, 0)</f>
        <v>0</v>
      </c>
    </row>
    <row r="372" spans="1:8" x14ac:dyDescent="0.35">
      <c r="A372" s="265" t="s">
        <v>2159</v>
      </c>
      <c r="B372" s="266">
        <v>5835</v>
      </c>
      <c r="C372" s="267" t="s">
        <v>2160</v>
      </c>
      <c r="D372" s="268" t="s">
        <v>2161</v>
      </c>
      <c r="E372" s="271" t="s">
        <v>1034</v>
      </c>
      <c r="F372" s="270">
        <v>0.2</v>
      </c>
      <c r="G372" s="270">
        <v>0.3</v>
      </c>
      <c r="H372" s="264">
        <f>IF(ISNUMBER(SEARCH('2023 i 2024'!$C$2, C372)), 1, 0)</f>
        <v>0</v>
      </c>
    </row>
    <row r="373" spans="1:8" x14ac:dyDescent="0.35">
      <c r="A373" s="265" t="s">
        <v>2162</v>
      </c>
      <c r="B373" s="266">
        <v>5746</v>
      </c>
      <c r="C373" s="267" t="s">
        <v>2160</v>
      </c>
      <c r="D373" s="268" t="s">
        <v>2163</v>
      </c>
      <c r="E373" s="269" t="s">
        <v>2762</v>
      </c>
      <c r="F373" s="270">
        <v>0.2</v>
      </c>
      <c r="G373" s="270">
        <v>0.3</v>
      </c>
      <c r="H373" s="264">
        <f>IF(ISNUMBER(SEARCH('2023 i 2024'!$C$2, C373)), 1, 0)</f>
        <v>0</v>
      </c>
    </row>
    <row r="374" spans="1:8" x14ac:dyDescent="0.35">
      <c r="A374" s="265" t="s">
        <v>2164</v>
      </c>
      <c r="B374" s="266">
        <v>884</v>
      </c>
      <c r="C374" s="267" t="s">
        <v>2165</v>
      </c>
      <c r="D374" s="268" t="s">
        <v>2166</v>
      </c>
      <c r="E374" s="271" t="s">
        <v>1034</v>
      </c>
      <c r="F374" s="270">
        <v>0.2</v>
      </c>
      <c r="G374" s="270">
        <v>0.3</v>
      </c>
      <c r="H374" s="264">
        <f>IF(ISNUMBER(SEARCH('2023 i 2024'!$C$2, C374)), 1, 0)</f>
        <v>0</v>
      </c>
    </row>
    <row r="375" spans="1:8" x14ac:dyDescent="0.35">
      <c r="A375" s="265" t="s">
        <v>2167</v>
      </c>
      <c r="B375" s="266">
        <v>2984</v>
      </c>
      <c r="C375" s="267" t="s">
        <v>2168</v>
      </c>
      <c r="D375" s="268" t="s">
        <v>2169</v>
      </c>
      <c r="E375" s="271" t="s">
        <v>1034</v>
      </c>
      <c r="F375" s="270">
        <v>0.2</v>
      </c>
      <c r="G375" s="270">
        <v>0.3</v>
      </c>
      <c r="H375" s="264">
        <f>IF(ISNUMBER(SEARCH('2023 i 2024'!$C$2, C375)), 1, 0)</f>
        <v>0</v>
      </c>
    </row>
    <row r="376" spans="1:8" x14ac:dyDescent="0.35">
      <c r="A376" s="265" t="s">
        <v>2170</v>
      </c>
      <c r="B376" s="266">
        <v>3581</v>
      </c>
      <c r="C376" s="267" t="s">
        <v>2171</v>
      </c>
      <c r="D376" s="268" t="s">
        <v>2172</v>
      </c>
      <c r="E376" s="271" t="s">
        <v>1034</v>
      </c>
      <c r="F376" s="270">
        <v>0.2</v>
      </c>
      <c r="G376" s="270">
        <v>0.3</v>
      </c>
      <c r="H376" s="264">
        <f>IF(ISNUMBER(SEARCH('2023 i 2024'!$C$2, C376)), 1, 0)</f>
        <v>0</v>
      </c>
    </row>
    <row r="377" spans="1:8" x14ac:dyDescent="0.35">
      <c r="A377" s="265" t="s">
        <v>2173</v>
      </c>
      <c r="B377" s="266">
        <v>3590</v>
      </c>
      <c r="C377" s="267" t="s">
        <v>2174</v>
      </c>
      <c r="D377" s="268" t="s">
        <v>2175</v>
      </c>
      <c r="E377" s="269" t="s">
        <v>1221</v>
      </c>
      <c r="F377" s="270">
        <v>0.21</v>
      </c>
      <c r="G377" s="270">
        <v>0.31</v>
      </c>
      <c r="H377" s="264">
        <f>IF(ISNUMBER(SEARCH('2023 i 2024'!$C$2, C377)), 1, 0)</f>
        <v>0</v>
      </c>
    </row>
    <row r="378" spans="1:8" x14ac:dyDescent="0.35">
      <c r="A378" s="265" t="s">
        <v>2176</v>
      </c>
      <c r="B378" s="266">
        <v>3603</v>
      </c>
      <c r="C378" s="267" t="s">
        <v>2177</v>
      </c>
      <c r="D378" s="268" t="s">
        <v>2178</v>
      </c>
      <c r="E378" s="271" t="s">
        <v>1140</v>
      </c>
      <c r="F378" s="270">
        <v>0.15</v>
      </c>
      <c r="G378" s="270">
        <v>0.3</v>
      </c>
      <c r="H378" s="264">
        <f>IF(ISNUMBER(SEARCH('2023 i 2024'!$C$2, C378)), 1, 0)</f>
        <v>0</v>
      </c>
    </row>
    <row r="379" spans="1:8" x14ac:dyDescent="0.35">
      <c r="A379" s="265" t="s">
        <v>2179</v>
      </c>
      <c r="B379" s="266">
        <v>3611</v>
      </c>
      <c r="C379" s="267" t="s">
        <v>2180</v>
      </c>
      <c r="D379" s="268" t="s">
        <v>2181</v>
      </c>
      <c r="E379" s="271" t="s">
        <v>1034</v>
      </c>
      <c r="F379" s="270">
        <v>0.2</v>
      </c>
      <c r="G379" s="270">
        <v>0.3</v>
      </c>
      <c r="H379" s="264">
        <f>IF(ISNUMBER(SEARCH('2023 i 2024'!$C$2, C379)), 1, 0)</f>
        <v>0</v>
      </c>
    </row>
    <row r="380" spans="1:8" x14ac:dyDescent="0.35">
      <c r="A380" s="265" t="s">
        <v>2182</v>
      </c>
      <c r="B380" s="266">
        <v>3620</v>
      </c>
      <c r="C380" s="267" t="s">
        <v>2183</v>
      </c>
      <c r="D380" s="268" t="s">
        <v>2184</v>
      </c>
      <c r="E380" s="271" t="s">
        <v>1034</v>
      </c>
      <c r="F380" s="270">
        <v>0.2</v>
      </c>
      <c r="G380" s="270">
        <v>0.3</v>
      </c>
      <c r="H380" s="264">
        <f>IF(ISNUMBER(SEARCH('2023 i 2024'!$C$2, C380)), 1, 0)</f>
        <v>0</v>
      </c>
    </row>
    <row r="381" spans="1:8" x14ac:dyDescent="0.35">
      <c r="A381" s="265" t="s">
        <v>2185</v>
      </c>
      <c r="B381" s="266">
        <v>3638</v>
      </c>
      <c r="C381" s="267" t="s">
        <v>2186</v>
      </c>
      <c r="D381" s="268" t="s">
        <v>2187</v>
      </c>
      <c r="E381" s="269" t="s">
        <v>1034</v>
      </c>
      <c r="F381" s="270">
        <v>0.2</v>
      </c>
      <c r="G381" s="270">
        <v>0.3</v>
      </c>
      <c r="H381" s="264">
        <f>IF(ISNUMBER(SEARCH('2023 i 2024'!$C$2, C381)), 1, 0)</f>
        <v>0</v>
      </c>
    </row>
    <row r="382" spans="1:8" x14ac:dyDescent="0.35">
      <c r="A382" s="265" t="s">
        <v>2188</v>
      </c>
      <c r="B382" s="266">
        <v>3646</v>
      </c>
      <c r="C382" s="267" t="s">
        <v>2189</v>
      </c>
      <c r="D382" s="268" t="s">
        <v>2190</v>
      </c>
      <c r="E382" s="271" t="s">
        <v>2762</v>
      </c>
      <c r="F382" s="270">
        <v>0.22</v>
      </c>
      <c r="G382" s="270">
        <v>0.32</v>
      </c>
      <c r="H382" s="264">
        <f>IF(ISNUMBER(SEARCH('2023 i 2024'!$C$2, C382)), 1, 0)</f>
        <v>0</v>
      </c>
    </row>
    <row r="383" spans="1:8" x14ac:dyDescent="0.35">
      <c r="A383" s="265" t="s">
        <v>2191</v>
      </c>
      <c r="B383" s="266">
        <v>5363</v>
      </c>
      <c r="C383" s="267" t="s">
        <v>2192</v>
      </c>
      <c r="D383" s="268" t="s">
        <v>2193</v>
      </c>
      <c r="E383" s="271" t="s">
        <v>1034</v>
      </c>
      <c r="F383" s="270">
        <v>0.2</v>
      </c>
      <c r="G383" s="270">
        <v>0.3</v>
      </c>
      <c r="H383" s="264">
        <f>IF(ISNUMBER(SEARCH('2023 i 2024'!$C$2, C383)), 1, 0)</f>
        <v>0</v>
      </c>
    </row>
    <row r="384" spans="1:8" x14ac:dyDescent="0.35">
      <c r="A384" s="265" t="s">
        <v>2194</v>
      </c>
      <c r="B384" s="266">
        <v>3654</v>
      </c>
      <c r="C384" s="267" t="s">
        <v>2195</v>
      </c>
      <c r="D384" s="268" t="s">
        <v>2196</v>
      </c>
      <c r="E384" s="271" t="s">
        <v>1034</v>
      </c>
      <c r="F384" s="270">
        <v>0.2</v>
      </c>
      <c r="G384" s="270">
        <v>0.3</v>
      </c>
      <c r="H384" s="264">
        <f>IF(ISNUMBER(SEARCH('2023 i 2024'!$C$2, C384)), 1, 0)</f>
        <v>0</v>
      </c>
    </row>
    <row r="385" spans="1:8" x14ac:dyDescent="0.35">
      <c r="A385" s="265" t="s">
        <v>2197</v>
      </c>
      <c r="B385" s="266">
        <v>3662</v>
      </c>
      <c r="C385" s="267" t="s">
        <v>2198</v>
      </c>
      <c r="D385" s="268" t="s">
        <v>2199</v>
      </c>
      <c r="E385" s="269" t="s">
        <v>1034</v>
      </c>
      <c r="F385" s="270">
        <v>0.2</v>
      </c>
      <c r="G385" s="270">
        <v>0.3</v>
      </c>
      <c r="H385" s="264">
        <f>IF(ISNUMBER(SEARCH('2023 i 2024'!$C$2, C385)), 1, 0)</f>
        <v>0</v>
      </c>
    </row>
    <row r="386" spans="1:8" x14ac:dyDescent="0.35">
      <c r="A386" s="265" t="s">
        <v>2200</v>
      </c>
      <c r="B386" s="266">
        <v>3689</v>
      </c>
      <c r="C386" s="267" t="s">
        <v>2201</v>
      </c>
      <c r="D386" s="268" t="s">
        <v>2202</v>
      </c>
      <c r="E386" s="271" t="s">
        <v>1038</v>
      </c>
      <c r="F386" s="270">
        <v>0.2</v>
      </c>
      <c r="G386" s="270">
        <v>0.3</v>
      </c>
      <c r="H386" s="264">
        <f>IF(ISNUMBER(SEARCH('2023 i 2024'!$C$2, C386)), 1, 0)</f>
        <v>0</v>
      </c>
    </row>
    <row r="387" spans="1:8" x14ac:dyDescent="0.35">
      <c r="A387" s="265" t="s">
        <v>2203</v>
      </c>
      <c r="B387" s="266">
        <v>3697</v>
      </c>
      <c r="C387" s="267" t="s">
        <v>2204</v>
      </c>
      <c r="D387" s="268" t="s">
        <v>2205</v>
      </c>
      <c r="E387" s="271" t="s">
        <v>1034</v>
      </c>
      <c r="F387" s="270">
        <v>0.2</v>
      </c>
      <c r="G387" s="270">
        <v>0.3</v>
      </c>
      <c r="H387" s="264">
        <f>IF(ISNUMBER(SEARCH('2023 i 2024'!$C$2, C387)), 1, 0)</f>
        <v>0</v>
      </c>
    </row>
    <row r="388" spans="1:8" x14ac:dyDescent="0.35">
      <c r="A388" s="265" t="s">
        <v>2206</v>
      </c>
      <c r="B388" s="266">
        <v>3719</v>
      </c>
      <c r="C388" s="267" t="s">
        <v>2207</v>
      </c>
      <c r="D388" s="268" t="s">
        <v>2208</v>
      </c>
      <c r="E388" s="271" t="s">
        <v>1034</v>
      </c>
      <c r="F388" s="270">
        <v>0.2</v>
      </c>
      <c r="G388" s="270">
        <v>0.3</v>
      </c>
      <c r="H388" s="264">
        <f>IF(ISNUMBER(SEARCH('2023 i 2024'!$C$2, C388)), 1, 0)</f>
        <v>0</v>
      </c>
    </row>
    <row r="389" spans="1:8" x14ac:dyDescent="0.35">
      <c r="A389" s="265" t="s">
        <v>2209</v>
      </c>
      <c r="B389" s="266">
        <v>3727</v>
      </c>
      <c r="C389" s="267" t="s">
        <v>2210</v>
      </c>
      <c r="D389" s="268" t="s">
        <v>2211</v>
      </c>
      <c r="E389" s="269" t="s">
        <v>1598</v>
      </c>
      <c r="F389" s="270">
        <v>0.22</v>
      </c>
      <c r="G389" s="270">
        <v>0.33</v>
      </c>
      <c r="H389" s="264">
        <f>IF(ISNUMBER(SEARCH('2023 i 2024'!$C$2, C389)), 1, 0)</f>
        <v>0</v>
      </c>
    </row>
    <row r="390" spans="1:8" x14ac:dyDescent="0.35">
      <c r="A390" s="265" t="s">
        <v>2212</v>
      </c>
      <c r="B390" s="266">
        <v>5568</v>
      </c>
      <c r="C390" s="267" t="s">
        <v>2213</v>
      </c>
      <c r="D390" s="268" t="s">
        <v>2214</v>
      </c>
      <c r="E390" s="271" t="s">
        <v>2762</v>
      </c>
      <c r="F390" s="270">
        <v>0.22</v>
      </c>
      <c r="G390" s="270">
        <v>0.33</v>
      </c>
      <c r="H390" s="264">
        <f>IF(ISNUMBER(SEARCH('2023 i 2024'!$C$2, C390)), 1, 0)</f>
        <v>0</v>
      </c>
    </row>
    <row r="391" spans="1:8" x14ac:dyDescent="0.35">
      <c r="A391" s="265" t="s">
        <v>2215</v>
      </c>
      <c r="B391" s="266">
        <v>3735</v>
      </c>
      <c r="C391" s="267" t="s">
        <v>2216</v>
      </c>
      <c r="D391" s="268" t="s">
        <v>2217</v>
      </c>
      <c r="E391" s="271" t="s">
        <v>1588</v>
      </c>
      <c r="F391" s="270">
        <v>0.224</v>
      </c>
      <c r="G391" s="270">
        <v>0.33600000000000002</v>
      </c>
      <c r="H391" s="264">
        <f>IF(ISNUMBER(SEARCH('2023 i 2024'!$C$2, C391)), 1, 0)</f>
        <v>0</v>
      </c>
    </row>
    <row r="392" spans="1:8" x14ac:dyDescent="0.35">
      <c r="A392" s="265" t="s">
        <v>2218</v>
      </c>
      <c r="B392" s="266">
        <v>5827</v>
      </c>
      <c r="C392" s="267" t="s">
        <v>2219</v>
      </c>
      <c r="D392" s="268" t="s">
        <v>2220</v>
      </c>
      <c r="E392" s="271" t="s">
        <v>1034</v>
      </c>
      <c r="F392" s="270">
        <v>0.2</v>
      </c>
      <c r="G392" s="270">
        <v>0.3</v>
      </c>
      <c r="H392" s="264">
        <f>IF(ISNUMBER(SEARCH('2023 i 2024'!$C$2, C392)), 1, 0)</f>
        <v>0</v>
      </c>
    </row>
    <row r="393" spans="1:8" x14ac:dyDescent="0.35">
      <c r="A393" s="265" t="s">
        <v>2221</v>
      </c>
      <c r="B393" s="266">
        <v>3743</v>
      </c>
      <c r="C393" s="267" t="s">
        <v>2222</v>
      </c>
      <c r="D393" s="268" t="s">
        <v>2223</v>
      </c>
      <c r="E393" s="269" t="s">
        <v>1264</v>
      </c>
      <c r="F393" s="270">
        <v>0.2</v>
      </c>
      <c r="G393" s="270">
        <v>0.3</v>
      </c>
      <c r="H393" s="264">
        <f>IF(ISNUMBER(SEARCH('2023 i 2024'!$C$2, C393)), 1, 0)</f>
        <v>0</v>
      </c>
    </row>
    <row r="394" spans="1:8" x14ac:dyDescent="0.35">
      <c r="A394" s="265" t="s">
        <v>2224</v>
      </c>
      <c r="B394" s="266">
        <v>3751</v>
      </c>
      <c r="C394" s="267" t="s">
        <v>2225</v>
      </c>
      <c r="D394" s="268" t="s">
        <v>2226</v>
      </c>
      <c r="E394" s="271" t="s">
        <v>1038</v>
      </c>
      <c r="F394" s="270">
        <v>0.2</v>
      </c>
      <c r="G394" s="270">
        <v>0.3</v>
      </c>
      <c r="H394" s="264">
        <f>IF(ISNUMBER(SEARCH('2023 i 2024'!$C$2, C394)), 1, 0)</f>
        <v>0</v>
      </c>
    </row>
    <row r="395" spans="1:8" x14ac:dyDescent="0.35">
      <c r="A395" s="265" t="s">
        <v>2227</v>
      </c>
      <c r="B395" s="266">
        <v>3760</v>
      </c>
      <c r="C395" s="267" t="s">
        <v>2228</v>
      </c>
      <c r="D395" s="268" t="s">
        <v>2229</v>
      </c>
      <c r="E395" s="271" t="s">
        <v>1034</v>
      </c>
      <c r="F395" s="270">
        <v>0.2</v>
      </c>
      <c r="G395" s="270">
        <v>0.3</v>
      </c>
      <c r="H395" s="264">
        <f>IF(ISNUMBER(SEARCH('2023 i 2024'!$C$2, C395)), 1, 0)</f>
        <v>0</v>
      </c>
    </row>
    <row r="396" spans="1:8" x14ac:dyDescent="0.35">
      <c r="A396" s="265" t="s">
        <v>2230</v>
      </c>
      <c r="B396" s="266">
        <v>5916</v>
      </c>
      <c r="C396" s="267" t="s">
        <v>2231</v>
      </c>
      <c r="D396" s="268" t="s">
        <v>2232</v>
      </c>
      <c r="E396" s="271" t="s">
        <v>1034</v>
      </c>
      <c r="F396" s="270">
        <v>0.2</v>
      </c>
      <c r="G396" s="270">
        <v>0.3</v>
      </c>
      <c r="H396" s="264">
        <f>IF(ISNUMBER(SEARCH('2023 i 2024'!$C$2, C396)), 1, 0)</f>
        <v>0</v>
      </c>
    </row>
    <row r="397" spans="1:8" x14ac:dyDescent="0.35">
      <c r="A397" s="265" t="s">
        <v>2233</v>
      </c>
      <c r="B397" s="266">
        <v>3778</v>
      </c>
      <c r="C397" s="267" t="s">
        <v>2234</v>
      </c>
      <c r="D397" s="268" t="s">
        <v>2235</v>
      </c>
      <c r="E397" s="269" t="s">
        <v>1038</v>
      </c>
      <c r="F397" s="270">
        <v>0.2</v>
      </c>
      <c r="G397" s="270">
        <v>0.3</v>
      </c>
      <c r="H397" s="264">
        <f>IF(ISNUMBER(SEARCH('2023 i 2024'!$C$2, C397)), 1, 0)</f>
        <v>0</v>
      </c>
    </row>
    <row r="398" spans="1:8" x14ac:dyDescent="0.35">
      <c r="A398" s="265" t="s">
        <v>2236</v>
      </c>
      <c r="B398" s="266">
        <v>3786</v>
      </c>
      <c r="C398" s="267" t="s">
        <v>2237</v>
      </c>
      <c r="D398" s="268" t="s">
        <v>2238</v>
      </c>
      <c r="E398" s="271" t="s">
        <v>1034</v>
      </c>
      <c r="F398" s="270">
        <v>0.2</v>
      </c>
      <c r="G398" s="270">
        <v>0.3</v>
      </c>
      <c r="H398" s="264">
        <f>IF(ISNUMBER(SEARCH('2023 i 2024'!$C$2, C398)), 1, 0)</f>
        <v>0</v>
      </c>
    </row>
    <row r="399" spans="1:8" x14ac:dyDescent="0.35">
      <c r="A399" s="265" t="s">
        <v>2239</v>
      </c>
      <c r="B399" s="266">
        <v>3794</v>
      </c>
      <c r="C399" s="267" t="s">
        <v>2240</v>
      </c>
      <c r="D399" s="268" t="s">
        <v>2241</v>
      </c>
      <c r="E399" s="271" t="s">
        <v>1034</v>
      </c>
      <c r="F399" s="270">
        <v>0.2</v>
      </c>
      <c r="G399" s="270">
        <v>0.3</v>
      </c>
      <c r="H399" s="264">
        <f>IF(ISNUMBER(SEARCH('2023 i 2024'!$C$2, C399)), 1, 0)</f>
        <v>0</v>
      </c>
    </row>
    <row r="400" spans="1:8" x14ac:dyDescent="0.35">
      <c r="A400" s="265" t="s">
        <v>2242</v>
      </c>
      <c r="B400" s="266">
        <v>3808</v>
      </c>
      <c r="C400" s="267" t="s">
        <v>2243</v>
      </c>
      <c r="D400" s="268" t="s">
        <v>2244</v>
      </c>
      <c r="E400" s="271" t="s">
        <v>1174</v>
      </c>
      <c r="F400" s="270">
        <v>0.18</v>
      </c>
      <c r="G400" s="270">
        <v>0.27</v>
      </c>
      <c r="H400" s="264">
        <f>IF(ISNUMBER(SEARCH('2023 i 2024'!$C$2, C400)), 1, 0)</f>
        <v>0</v>
      </c>
    </row>
    <row r="401" spans="1:8" x14ac:dyDescent="0.35">
      <c r="A401" s="265" t="s">
        <v>2245</v>
      </c>
      <c r="B401" s="266">
        <v>3816</v>
      </c>
      <c r="C401" s="267" t="s">
        <v>2246</v>
      </c>
      <c r="D401" s="268" t="s">
        <v>2247</v>
      </c>
      <c r="E401" s="269" t="s">
        <v>1034</v>
      </c>
      <c r="F401" s="270">
        <v>0.2</v>
      </c>
      <c r="G401" s="270">
        <v>0.3</v>
      </c>
      <c r="H401" s="264">
        <f>IF(ISNUMBER(SEARCH('2023 i 2024'!$C$2, C401)), 1, 0)</f>
        <v>0</v>
      </c>
    </row>
    <row r="402" spans="1:8" x14ac:dyDescent="0.35">
      <c r="A402" s="265" t="s">
        <v>2248</v>
      </c>
      <c r="B402" s="266">
        <v>3824</v>
      </c>
      <c r="C402" s="267" t="s">
        <v>2249</v>
      </c>
      <c r="D402" s="268" t="s">
        <v>2250</v>
      </c>
      <c r="E402" s="271" t="s">
        <v>1034</v>
      </c>
      <c r="F402" s="270">
        <v>0.2</v>
      </c>
      <c r="G402" s="270">
        <v>0.3</v>
      </c>
      <c r="H402" s="264">
        <f>IF(ISNUMBER(SEARCH('2023 i 2024'!$C$2, C402)), 1, 0)</f>
        <v>0</v>
      </c>
    </row>
    <row r="403" spans="1:8" x14ac:dyDescent="0.35">
      <c r="A403" s="265" t="s">
        <v>2251</v>
      </c>
      <c r="B403" s="266">
        <v>3832</v>
      </c>
      <c r="C403" s="267" t="s">
        <v>2252</v>
      </c>
      <c r="D403" s="268" t="s">
        <v>2253</v>
      </c>
      <c r="E403" s="271" t="s">
        <v>1034</v>
      </c>
      <c r="F403" s="270">
        <v>0.2</v>
      </c>
      <c r="G403" s="270">
        <v>0.3</v>
      </c>
      <c r="H403" s="264">
        <f>IF(ISNUMBER(SEARCH('2023 i 2024'!$C$2, C403)), 1, 0)</f>
        <v>0</v>
      </c>
    </row>
    <row r="404" spans="1:8" x14ac:dyDescent="0.35">
      <c r="A404" s="265" t="s">
        <v>2254</v>
      </c>
      <c r="B404" s="266">
        <v>3859</v>
      </c>
      <c r="C404" s="267" t="s">
        <v>2255</v>
      </c>
      <c r="D404" s="268" t="s">
        <v>2256</v>
      </c>
      <c r="E404" s="271" t="s">
        <v>1034</v>
      </c>
      <c r="F404" s="270">
        <v>0.2</v>
      </c>
      <c r="G404" s="270">
        <v>0.3</v>
      </c>
      <c r="H404" s="264">
        <f>IF(ISNUMBER(SEARCH('2023 i 2024'!$C$2, C404)), 1, 0)</f>
        <v>0</v>
      </c>
    </row>
    <row r="405" spans="1:8" x14ac:dyDescent="0.35">
      <c r="A405" s="265" t="s">
        <v>2257</v>
      </c>
      <c r="B405" s="266">
        <v>3867</v>
      </c>
      <c r="C405" s="267" t="s">
        <v>2258</v>
      </c>
      <c r="D405" s="268" t="s">
        <v>2259</v>
      </c>
      <c r="E405" s="269" t="s">
        <v>1042</v>
      </c>
      <c r="F405" s="270">
        <v>0.2</v>
      </c>
      <c r="G405" s="270">
        <v>0.3</v>
      </c>
      <c r="H405" s="264">
        <f>IF(ISNUMBER(SEARCH('2023 i 2024'!$C$2, C405)), 1, 0)</f>
        <v>0</v>
      </c>
    </row>
    <row r="406" spans="1:8" x14ac:dyDescent="0.35">
      <c r="A406" s="265" t="s">
        <v>2260</v>
      </c>
      <c r="B406" s="266">
        <v>3875</v>
      </c>
      <c r="C406" s="267" t="s">
        <v>2261</v>
      </c>
      <c r="D406" s="268" t="s">
        <v>2262</v>
      </c>
      <c r="E406" s="271" t="s">
        <v>1034</v>
      </c>
      <c r="F406" s="270">
        <v>0.2</v>
      </c>
      <c r="G406" s="270">
        <v>0.3</v>
      </c>
      <c r="H406" s="264">
        <f>IF(ISNUMBER(SEARCH('2023 i 2024'!$C$2, C406)), 1, 0)</f>
        <v>0</v>
      </c>
    </row>
    <row r="407" spans="1:8" x14ac:dyDescent="0.35">
      <c r="A407" s="265" t="s">
        <v>2263</v>
      </c>
      <c r="B407" s="266">
        <v>5622</v>
      </c>
      <c r="C407" s="267" t="s">
        <v>2264</v>
      </c>
      <c r="D407" s="268" t="s">
        <v>2265</v>
      </c>
      <c r="E407" s="271" t="s">
        <v>1481</v>
      </c>
      <c r="F407" s="270">
        <v>0.18</v>
      </c>
      <c r="G407" s="270">
        <v>0.28000000000000003</v>
      </c>
      <c r="H407" s="264">
        <f>IF(ISNUMBER(SEARCH('2023 i 2024'!$C$2, C407)), 1, 0)</f>
        <v>0</v>
      </c>
    </row>
    <row r="408" spans="1:8" x14ac:dyDescent="0.35">
      <c r="A408" s="265" t="s">
        <v>2266</v>
      </c>
      <c r="B408" s="266">
        <v>3883</v>
      </c>
      <c r="C408" s="267" t="s">
        <v>2267</v>
      </c>
      <c r="D408" s="268" t="s">
        <v>2268</v>
      </c>
      <c r="E408" s="271" t="s">
        <v>1042</v>
      </c>
      <c r="F408" s="270">
        <v>0.22</v>
      </c>
      <c r="G408" s="270">
        <v>0.33</v>
      </c>
      <c r="H408" s="264">
        <f>IF(ISNUMBER(SEARCH('2023 i 2024'!$C$2, C408)), 1, 0)</f>
        <v>0</v>
      </c>
    </row>
    <row r="409" spans="1:8" x14ac:dyDescent="0.35">
      <c r="A409" s="265" t="s">
        <v>2269</v>
      </c>
      <c r="B409" s="266">
        <v>5703</v>
      </c>
      <c r="C409" s="267" t="s">
        <v>2270</v>
      </c>
      <c r="D409" s="268" t="s">
        <v>2271</v>
      </c>
      <c r="E409" s="269" t="s">
        <v>1034</v>
      </c>
      <c r="F409" s="270">
        <v>0.2</v>
      </c>
      <c r="G409" s="270">
        <v>0.3</v>
      </c>
      <c r="H409" s="264">
        <f>IF(ISNUMBER(SEARCH('2023 i 2024'!$C$2, C409)), 1, 0)</f>
        <v>0</v>
      </c>
    </row>
    <row r="410" spans="1:8" x14ac:dyDescent="0.35">
      <c r="A410" s="265" t="s">
        <v>2272</v>
      </c>
      <c r="B410" s="266">
        <v>3891</v>
      </c>
      <c r="C410" s="267" t="s">
        <v>2273</v>
      </c>
      <c r="D410" s="268" t="s">
        <v>2274</v>
      </c>
      <c r="E410" s="271" t="s">
        <v>1588</v>
      </c>
      <c r="F410" s="270">
        <v>0.18</v>
      </c>
      <c r="G410" s="270">
        <v>0.3</v>
      </c>
      <c r="H410" s="264">
        <f>IF(ISNUMBER(SEARCH('2023 i 2024'!$C$2, C410)), 1, 0)</f>
        <v>0</v>
      </c>
    </row>
    <row r="411" spans="1:8" x14ac:dyDescent="0.35">
      <c r="A411" s="265" t="s">
        <v>2275</v>
      </c>
      <c r="B411" s="266">
        <v>3905</v>
      </c>
      <c r="C411" s="267" t="s">
        <v>2276</v>
      </c>
      <c r="D411" s="268" t="s">
        <v>2277</v>
      </c>
      <c r="E411" s="271" t="s">
        <v>1140</v>
      </c>
      <c r="F411" s="270">
        <v>0.2</v>
      </c>
      <c r="G411" s="270">
        <v>0.3</v>
      </c>
      <c r="H411" s="264">
        <f>IF(ISNUMBER(SEARCH('2023 i 2024'!$C$2, C411)), 1, 0)</f>
        <v>0</v>
      </c>
    </row>
    <row r="412" spans="1:8" x14ac:dyDescent="0.35">
      <c r="A412" s="265" t="s">
        <v>2278</v>
      </c>
      <c r="B412" s="266">
        <v>3913</v>
      </c>
      <c r="C412" s="267" t="s">
        <v>2279</v>
      </c>
      <c r="D412" s="268" t="s">
        <v>2280</v>
      </c>
      <c r="E412" s="271" t="s">
        <v>1588</v>
      </c>
      <c r="F412" s="270">
        <v>0.23</v>
      </c>
      <c r="G412" s="270">
        <v>0.34</v>
      </c>
      <c r="H412" s="264">
        <f>IF(ISNUMBER(SEARCH('2023 i 2024'!$C$2, C412)), 1, 0)</f>
        <v>0</v>
      </c>
    </row>
    <row r="413" spans="1:8" x14ac:dyDescent="0.35">
      <c r="A413" s="265" t="s">
        <v>2281</v>
      </c>
      <c r="B413" s="266">
        <v>3930</v>
      </c>
      <c r="C413" s="267" t="s">
        <v>2282</v>
      </c>
      <c r="D413" s="268" t="s">
        <v>2283</v>
      </c>
      <c r="E413" s="269" t="s">
        <v>1034</v>
      </c>
      <c r="F413" s="270">
        <v>0.2</v>
      </c>
      <c r="G413" s="270">
        <v>0.3</v>
      </c>
      <c r="H413" s="264">
        <f>IF(ISNUMBER(SEARCH('2023 i 2024'!$C$2, C413)), 1, 0)</f>
        <v>0</v>
      </c>
    </row>
    <row r="414" spans="1:8" x14ac:dyDescent="0.35">
      <c r="A414" s="265" t="s">
        <v>2284</v>
      </c>
      <c r="B414" s="266">
        <v>3948</v>
      </c>
      <c r="C414" s="267" t="s">
        <v>2285</v>
      </c>
      <c r="D414" s="268" t="s">
        <v>2286</v>
      </c>
      <c r="E414" s="271" t="s">
        <v>1034</v>
      </c>
      <c r="F414" s="270">
        <v>0.2</v>
      </c>
      <c r="G414" s="270">
        <v>0.3</v>
      </c>
      <c r="H414" s="264">
        <f>IF(ISNUMBER(SEARCH('2023 i 2024'!$C$2, C414)), 1, 0)</f>
        <v>0</v>
      </c>
    </row>
    <row r="415" spans="1:8" x14ac:dyDescent="0.35">
      <c r="A415" s="265" t="s">
        <v>2287</v>
      </c>
      <c r="B415" s="266">
        <v>3956</v>
      </c>
      <c r="C415" s="267" t="s">
        <v>2288</v>
      </c>
      <c r="D415" s="268" t="s">
        <v>2289</v>
      </c>
      <c r="E415" s="271" t="s">
        <v>1034</v>
      </c>
      <c r="F415" s="270">
        <v>0.2</v>
      </c>
      <c r="G415" s="270">
        <v>0.3</v>
      </c>
      <c r="H415" s="264">
        <f>IF(ISNUMBER(SEARCH('2023 i 2024'!$C$2, C415)), 1, 0)</f>
        <v>0</v>
      </c>
    </row>
    <row r="416" spans="1:8" x14ac:dyDescent="0.35">
      <c r="A416" s="265" t="s">
        <v>2290</v>
      </c>
      <c r="B416" s="266">
        <v>3964</v>
      </c>
      <c r="C416" s="267" t="s">
        <v>2291</v>
      </c>
      <c r="D416" s="268" t="s">
        <v>2292</v>
      </c>
      <c r="E416" s="271" t="s">
        <v>1034</v>
      </c>
      <c r="F416" s="270">
        <v>0.2</v>
      </c>
      <c r="G416" s="270">
        <v>0.3</v>
      </c>
      <c r="H416" s="264">
        <f>IF(ISNUMBER(SEARCH('2023 i 2024'!$C$2, C416)), 1, 0)</f>
        <v>0</v>
      </c>
    </row>
    <row r="417" spans="1:8" x14ac:dyDescent="0.35">
      <c r="A417" s="265" t="s">
        <v>2293</v>
      </c>
      <c r="B417" s="266">
        <v>3972</v>
      </c>
      <c r="C417" s="267" t="s">
        <v>2294</v>
      </c>
      <c r="D417" s="268" t="s">
        <v>2295</v>
      </c>
      <c r="E417" s="269" t="s">
        <v>1034</v>
      </c>
      <c r="F417" s="270">
        <v>0.2</v>
      </c>
      <c r="G417" s="270">
        <v>0.3</v>
      </c>
      <c r="H417" s="264">
        <f>IF(ISNUMBER(SEARCH('2023 i 2024'!$C$2, C417)), 1, 0)</f>
        <v>0</v>
      </c>
    </row>
    <row r="418" spans="1:8" x14ac:dyDescent="0.35">
      <c r="A418" s="265" t="s">
        <v>2296</v>
      </c>
      <c r="B418" s="266">
        <v>3999</v>
      </c>
      <c r="C418" s="267" t="s">
        <v>2297</v>
      </c>
      <c r="D418" s="268" t="s">
        <v>2298</v>
      </c>
      <c r="E418" s="271" t="s">
        <v>1034</v>
      </c>
      <c r="F418" s="270">
        <v>0.2</v>
      </c>
      <c r="G418" s="270">
        <v>0.3</v>
      </c>
      <c r="H418" s="264">
        <f>IF(ISNUMBER(SEARCH('2023 i 2024'!$C$2, C418)), 1, 0)</f>
        <v>0</v>
      </c>
    </row>
    <row r="419" spans="1:8" x14ac:dyDescent="0.35">
      <c r="A419" s="265" t="s">
        <v>2299</v>
      </c>
      <c r="B419" s="266">
        <v>4006</v>
      </c>
      <c r="C419" s="267" t="s">
        <v>2300</v>
      </c>
      <c r="D419" s="268" t="s">
        <v>2301</v>
      </c>
      <c r="E419" s="271" t="s">
        <v>1588</v>
      </c>
      <c r="F419" s="270">
        <v>0.2</v>
      </c>
      <c r="G419" s="270">
        <v>0.3</v>
      </c>
      <c r="H419" s="264">
        <f>IF(ISNUMBER(SEARCH('2023 i 2024'!$C$2, C419)), 1, 0)</f>
        <v>0</v>
      </c>
    </row>
    <row r="420" spans="1:8" x14ac:dyDescent="0.35">
      <c r="A420" s="265" t="s">
        <v>2302</v>
      </c>
      <c r="B420" s="266">
        <v>4022</v>
      </c>
      <c r="C420" s="267" t="s">
        <v>2303</v>
      </c>
      <c r="D420" s="268" t="s">
        <v>2304</v>
      </c>
      <c r="E420" s="271" t="s">
        <v>1034</v>
      </c>
      <c r="F420" s="270">
        <v>0.2</v>
      </c>
      <c r="G420" s="270">
        <v>0.3</v>
      </c>
      <c r="H420" s="264">
        <f>IF(ISNUMBER(SEARCH('2023 i 2024'!$C$2, C420)), 1, 0)</f>
        <v>0</v>
      </c>
    </row>
    <row r="421" spans="1:8" x14ac:dyDescent="0.35">
      <c r="A421" s="265" t="s">
        <v>2305</v>
      </c>
      <c r="B421" s="266">
        <v>4057</v>
      </c>
      <c r="C421" s="267" t="s">
        <v>2306</v>
      </c>
      <c r="D421" s="268" t="s">
        <v>2307</v>
      </c>
      <c r="E421" s="269" t="s">
        <v>1034</v>
      </c>
      <c r="F421" s="270">
        <v>0.2</v>
      </c>
      <c r="G421" s="270">
        <v>0.3</v>
      </c>
      <c r="H421" s="264">
        <f>IF(ISNUMBER(SEARCH('2023 i 2024'!$C$2, C421)), 1, 0)</f>
        <v>0</v>
      </c>
    </row>
    <row r="422" spans="1:8" x14ac:dyDescent="0.35">
      <c r="A422" s="265" t="s">
        <v>2308</v>
      </c>
      <c r="B422" s="266">
        <v>4065</v>
      </c>
      <c r="C422" s="267" t="s">
        <v>2309</v>
      </c>
      <c r="D422" s="268" t="s">
        <v>2310</v>
      </c>
      <c r="E422" s="271" t="s">
        <v>1034</v>
      </c>
      <c r="F422" s="270">
        <v>0.2</v>
      </c>
      <c r="G422" s="270">
        <v>0.3</v>
      </c>
      <c r="H422" s="264">
        <f>IF(ISNUMBER(SEARCH('2023 i 2024'!$C$2, C422)), 1, 0)</f>
        <v>0</v>
      </c>
    </row>
    <row r="423" spans="1:8" x14ac:dyDescent="0.35">
      <c r="A423" s="265" t="s">
        <v>2311</v>
      </c>
      <c r="B423" s="266">
        <v>4073</v>
      </c>
      <c r="C423" s="267" t="s">
        <v>2312</v>
      </c>
      <c r="D423" s="268" t="s">
        <v>2313</v>
      </c>
      <c r="E423" s="271" t="s">
        <v>1140</v>
      </c>
      <c r="F423" s="270">
        <v>0.2</v>
      </c>
      <c r="G423" s="270">
        <v>0.3</v>
      </c>
      <c r="H423" s="264">
        <f>IF(ISNUMBER(SEARCH('2023 i 2024'!$C$2, C423)), 1, 0)</f>
        <v>0</v>
      </c>
    </row>
    <row r="424" spans="1:8" x14ac:dyDescent="0.35">
      <c r="A424" s="265" t="s">
        <v>2314</v>
      </c>
      <c r="B424" s="266">
        <v>4090</v>
      </c>
      <c r="C424" s="267" t="s">
        <v>2315</v>
      </c>
      <c r="D424" s="268" t="s">
        <v>2316</v>
      </c>
      <c r="E424" s="271" t="s">
        <v>1077</v>
      </c>
      <c r="F424" s="272">
        <v>0.215</v>
      </c>
      <c r="G424" s="272">
        <v>0.32250000000000001</v>
      </c>
      <c r="H424" s="264">
        <f>IF(ISNUMBER(SEARCH('2023 i 2024'!$C$2, C424)), 1, 0)</f>
        <v>0</v>
      </c>
    </row>
    <row r="425" spans="1:8" x14ac:dyDescent="0.35">
      <c r="A425" s="265" t="s">
        <v>2317</v>
      </c>
      <c r="B425" s="266">
        <v>4103</v>
      </c>
      <c r="C425" s="267" t="s">
        <v>2318</v>
      </c>
      <c r="D425" s="268" t="s">
        <v>2319</v>
      </c>
      <c r="E425" s="269" t="s">
        <v>1140</v>
      </c>
      <c r="F425" s="270">
        <v>0.22</v>
      </c>
      <c r="G425" s="270">
        <v>0.3</v>
      </c>
      <c r="H425" s="264">
        <f>IF(ISNUMBER(SEARCH('2023 i 2024'!$C$2, C425)), 1, 0)</f>
        <v>0</v>
      </c>
    </row>
    <row r="426" spans="1:8" x14ac:dyDescent="0.35">
      <c r="A426" s="265" t="s">
        <v>2320</v>
      </c>
      <c r="B426" s="266">
        <v>4111</v>
      </c>
      <c r="C426" s="267" t="s">
        <v>2321</v>
      </c>
      <c r="D426" s="268" t="s">
        <v>2322</v>
      </c>
      <c r="E426" s="271" t="s">
        <v>1444</v>
      </c>
      <c r="F426" s="270">
        <v>0.2</v>
      </c>
      <c r="G426" s="270">
        <v>0.3</v>
      </c>
      <c r="H426" s="264">
        <f>IF(ISNUMBER(SEARCH('2023 i 2024'!$C$2, C426)), 1, 0)</f>
        <v>0</v>
      </c>
    </row>
    <row r="427" spans="1:8" x14ac:dyDescent="0.35">
      <c r="A427" s="265" t="s">
        <v>2323</v>
      </c>
      <c r="B427" s="266">
        <v>4120</v>
      </c>
      <c r="C427" s="267" t="s">
        <v>2324</v>
      </c>
      <c r="D427" s="268" t="s">
        <v>2325</v>
      </c>
      <c r="E427" s="271" t="s">
        <v>2766</v>
      </c>
      <c r="F427" s="270">
        <v>0.2</v>
      </c>
      <c r="G427" s="270">
        <v>0.3</v>
      </c>
      <c r="H427" s="264">
        <f>IF(ISNUMBER(SEARCH('2023 i 2024'!$C$2, C427)), 1, 0)</f>
        <v>0</v>
      </c>
    </row>
    <row r="428" spans="1:8" x14ac:dyDescent="0.35">
      <c r="A428" s="265" t="s">
        <v>2326</v>
      </c>
      <c r="B428" s="266">
        <v>4138</v>
      </c>
      <c r="C428" s="267" t="s">
        <v>2327</v>
      </c>
      <c r="D428" s="268" t="s">
        <v>2328</v>
      </c>
      <c r="E428" s="271" t="s">
        <v>1174</v>
      </c>
      <c r="F428" s="270">
        <v>0.22</v>
      </c>
      <c r="G428" s="270">
        <v>0.33</v>
      </c>
      <c r="H428" s="264">
        <f>IF(ISNUMBER(SEARCH('2023 i 2024'!$C$2, C428)), 1, 0)</f>
        <v>0</v>
      </c>
    </row>
    <row r="429" spans="1:8" x14ac:dyDescent="0.35">
      <c r="A429" s="265" t="s">
        <v>2329</v>
      </c>
      <c r="B429" s="266">
        <v>4146</v>
      </c>
      <c r="C429" s="267" t="s">
        <v>2330</v>
      </c>
      <c r="D429" s="268" t="s">
        <v>2331</v>
      </c>
      <c r="E429" s="269" t="s">
        <v>1038</v>
      </c>
      <c r="F429" s="270">
        <v>0.15</v>
      </c>
      <c r="G429" s="270">
        <v>0.25</v>
      </c>
      <c r="H429" s="264">
        <f>IF(ISNUMBER(SEARCH('2023 i 2024'!$C$2, C429)), 1, 0)</f>
        <v>0</v>
      </c>
    </row>
    <row r="430" spans="1:8" x14ac:dyDescent="0.35">
      <c r="A430" s="265" t="s">
        <v>2332</v>
      </c>
      <c r="B430" s="266">
        <v>4154</v>
      </c>
      <c r="C430" s="267" t="s">
        <v>2333</v>
      </c>
      <c r="D430" s="268" t="s">
        <v>2334</v>
      </c>
      <c r="E430" s="271" t="s">
        <v>1221</v>
      </c>
      <c r="F430" s="270">
        <v>0.2</v>
      </c>
      <c r="G430" s="270">
        <v>0.3</v>
      </c>
      <c r="H430" s="264">
        <f>IF(ISNUMBER(SEARCH('2023 i 2024'!$C$2, C430)), 1, 0)</f>
        <v>0</v>
      </c>
    </row>
    <row r="431" spans="1:8" x14ac:dyDescent="0.35">
      <c r="A431" s="265" t="s">
        <v>2335</v>
      </c>
      <c r="B431" s="266">
        <v>4162</v>
      </c>
      <c r="C431" s="267" t="s">
        <v>2336</v>
      </c>
      <c r="D431" s="268" t="s">
        <v>2337</v>
      </c>
      <c r="E431" s="271" t="s">
        <v>1140</v>
      </c>
      <c r="F431" s="270">
        <v>0.2</v>
      </c>
      <c r="G431" s="270">
        <v>0.3</v>
      </c>
      <c r="H431" s="264">
        <f>IF(ISNUMBER(SEARCH('2023 i 2024'!$C$2, C431)), 1, 0)</f>
        <v>0</v>
      </c>
    </row>
    <row r="432" spans="1:8" x14ac:dyDescent="0.35">
      <c r="A432" s="265" t="s">
        <v>2338</v>
      </c>
      <c r="B432" s="266">
        <v>4189</v>
      </c>
      <c r="C432" s="267" t="s">
        <v>2339</v>
      </c>
      <c r="D432" s="268" t="s">
        <v>2340</v>
      </c>
      <c r="E432" s="271" t="s">
        <v>1034</v>
      </c>
      <c r="F432" s="270">
        <v>0.2</v>
      </c>
      <c r="G432" s="270">
        <v>0.3</v>
      </c>
      <c r="H432" s="264">
        <f>IF(ISNUMBER(SEARCH('2023 i 2024'!$C$2, C432)), 1, 0)</f>
        <v>0</v>
      </c>
    </row>
    <row r="433" spans="1:8" x14ac:dyDescent="0.35">
      <c r="A433" s="265" t="s">
        <v>2341</v>
      </c>
      <c r="B433" s="266">
        <v>4197</v>
      </c>
      <c r="C433" s="267" t="s">
        <v>2342</v>
      </c>
      <c r="D433" s="268" t="s">
        <v>2343</v>
      </c>
      <c r="E433" s="269" t="s">
        <v>2762</v>
      </c>
      <c r="F433" s="270">
        <v>0.2</v>
      </c>
      <c r="G433" s="270">
        <v>0.33</v>
      </c>
      <c r="H433" s="264">
        <f>IF(ISNUMBER(SEARCH('2023 i 2024'!$C$2, C433)), 1, 0)</f>
        <v>0</v>
      </c>
    </row>
    <row r="434" spans="1:8" x14ac:dyDescent="0.35">
      <c r="A434" s="265" t="s">
        <v>2344</v>
      </c>
      <c r="B434" s="266">
        <v>6068</v>
      </c>
      <c r="C434" s="267" t="s">
        <v>2345</v>
      </c>
      <c r="D434" s="268" t="s">
        <v>2346</v>
      </c>
      <c r="E434" s="271" t="s">
        <v>1034</v>
      </c>
      <c r="F434" s="270">
        <v>0.2</v>
      </c>
      <c r="G434" s="270">
        <v>0.3</v>
      </c>
      <c r="H434" s="264">
        <f>IF(ISNUMBER(SEARCH('2023 i 2024'!$C$2, C434)), 1, 0)</f>
        <v>0</v>
      </c>
    </row>
    <row r="435" spans="1:8" x14ac:dyDescent="0.35">
      <c r="A435" s="265" t="s">
        <v>2347</v>
      </c>
      <c r="B435" s="266">
        <v>4219</v>
      </c>
      <c r="C435" s="267" t="s">
        <v>2348</v>
      </c>
      <c r="D435" s="268" t="s">
        <v>2349</v>
      </c>
      <c r="E435" s="271" t="s">
        <v>1034</v>
      </c>
      <c r="F435" s="270">
        <v>0.2</v>
      </c>
      <c r="G435" s="270">
        <v>0.3</v>
      </c>
      <c r="H435" s="264">
        <f>IF(ISNUMBER(SEARCH('2023 i 2024'!$C$2, C435)), 1, 0)</f>
        <v>0</v>
      </c>
    </row>
    <row r="436" spans="1:8" x14ac:dyDescent="0.35">
      <c r="A436" s="265" t="s">
        <v>2350</v>
      </c>
      <c r="B436" s="266">
        <v>4227</v>
      </c>
      <c r="C436" s="267" t="s">
        <v>2351</v>
      </c>
      <c r="D436" s="268" t="s">
        <v>2352</v>
      </c>
      <c r="E436" s="271" t="s">
        <v>1034</v>
      </c>
      <c r="F436" s="270">
        <v>0.2</v>
      </c>
      <c r="G436" s="270">
        <v>0.3</v>
      </c>
      <c r="H436" s="264">
        <f>IF(ISNUMBER(SEARCH('2023 i 2024'!$C$2, C436)), 1, 0)</f>
        <v>0</v>
      </c>
    </row>
    <row r="437" spans="1:8" x14ac:dyDescent="0.35">
      <c r="A437" s="265" t="s">
        <v>2353</v>
      </c>
      <c r="B437" s="266">
        <v>5517</v>
      </c>
      <c r="C437" s="267" t="s">
        <v>2354</v>
      </c>
      <c r="D437" s="268" t="s">
        <v>2355</v>
      </c>
      <c r="E437" s="269" t="s">
        <v>1034</v>
      </c>
      <c r="F437" s="270">
        <v>0.2</v>
      </c>
      <c r="G437" s="270">
        <v>0.3</v>
      </c>
      <c r="H437" s="264">
        <f>IF(ISNUMBER(SEARCH('2023 i 2024'!$C$2, C437)), 1, 0)</f>
        <v>0</v>
      </c>
    </row>
    <row r="438" spans="1:8" x14ac:dyDescent="0.35">
      <c r="A438" s="265" t="s">
        <v>2356</v>
      </c>
      <c r="B438" s="266">
        <v>4235</v>
      </c>
      <c r="C438" s="267" t="s">
        <v>2357</v>
      </c>
      <c r="D438" s="268" t="s">
        <v>2358</v>
      </c>
      <c r="E438" s="271" t="s">
        <v>1034</v>
      </c>
      <c r="F438" s="270">
        <v>0.2</v>
      </c>
      <c r="G438" s="270">
        <v>0.3</v>
      </c>
      <c r="H438" s="264">
        <f>IF(ISNUMBER(SEARCH('2023 i 2024'!$C$2, C438)), 1, 0)</f>
        <v>0</v>
      </c>
    </row>
    <row r="439" spans="1:8" x14ac:dyDescent="0.35">
      <c r="A439" s="265" t="s">
        <v>2359</v>
      </c>
      <c r="B439" s="266">
        <v>4243</v>
      </c>
      <c r="C439" s="267" t="s">
        <v>2360</v>
      </c>
      <c r="D439" s="268" t="s">
        <v>2361</v>
      </c>
      <c r="E439" s="271" t="s">
        <v>2762</v>
      </c>
      <c r="F439" s="270">
        <v>0.2</v>
      </c>
      <c r="G439" s="270">
        <v>0.3</v>
      </c>
      <c r="H439" s="264">
        <f>IF(ISNUMBER(SEARCH('2023 i 2024'!$C$2, C439)), 1, 0)</f>
        <v>0</v>
      </c>
    </row>
    <row r="440" spans="1:8" x14ac:dyDescent="0.35">
      <c r="A440" s="265" t="s">
        <v>2362</v>
      </c>
      <c r="B440" s="266">
        <v>4251</v>
      </c>
      <c r="C440" s="267" t="s">
        <v>2363</v>
      </c>
      <c r="D440" s="268" t="s">
        <v>2364</v>
      </c>
      <c r="E440" s="271" t="s">
        <v>1034</v>
      </c>
      <c r="F440" s="270">
        <v>0.2</v>
      </c>
      <c r="G440" s="270">
        <v>0.3</v>
      </c>
      <c r="H440" s="264">
        <f>IF(ISNUMBER(SEARCH('2023 i 2024'!$C$2, C440)), 1, 0)</f>
        <v>0</v>
      </c>
    </row>
    <row r="441" spans="1:8" x14ac:dyDescent="0.35">
      <c r="A441" s="265" t="s">
        <v>2365</v>
      </c>
      <c r="B441" s="266">
        <v>4260</v>
      </c>
      <c r="C441" s="267" t="s">
        <v>2366</v>
      </c>
      <c r="D441" s="268" t="s">
        <v>2367</v>
      </c>
      <c r="E441" s="269" t="s">
        <v>1034</v>
      </c>
      <c r="F441" s="270">
        <v>0.2</v>
      </c>
      <c r="G441" s="270">
        <v>0.3</v>
      </c>
      <c r="H441" s="264">
        <f>IF(ISNUMBER(SEARCH('2023 i 2024'!$C$2, C441)), 1, 0)</f>
        <v>0</v>
      </c>
    </row>
    <row r="442" spans="1:8" x14ac:dyDescent="0.35">
      <c r="A442" s="265" t="s">
        <v>2368</v>
      </c>
      <c r="B442" s="266">
        <v>4278</v>
      </c>
      <c r="C442" s="267" t="s">
        <v>2369</v>
      </c>
      <c r="D442" s="268" t="s">
        <v>2370</v>
      </c>
      <c r="E442" s="271" t="s">
        <v>1264</v>
      </c>
      <c r="F442" s="270">
        <v>0.224</v>
      </c>
      <c r="G442" s="270">
        <v>0.33600000000000002</v>
      </c>
      <c r="H442" s="264">
        <f>IF(ISNUMBER(SEARCH('2023 i 2024'!$C$2, C442)), 1, 0)</f>
        <v>0</v>
      </c>
    </row>
    <row r="443" spans="1:8" x14ac:dyDescent="0.35">
      <c r="A443" s="265" t="s">
        <v>2371</v>
      </c>
      <c r="B443" s="266">
        <v>5924</v>
      </c>
      <c r="C443" s="267" t="s">
        <v>2372</v>
      </c>
      <c r="D443" s="268" t="s">
        <v>2373</v>
      </c>
      <c r="E443" s="271" t="s">
        <v>2762</v>
      </c>
      <c r="F443" s="270">
        <v>0.22</v>
      </c>
      <c r="G443" s="270">
        <v>0.33</v>
      </c>
      <c r="H443" s="264">
        <f>IF(ISNUMBER(SEARCH('2023 i 2024'!$C$2, C443)), 1, 0)</f>
        <v>0</v>
      </c>
    </row>
    <row r="444" spans="1:8" x14ac:dyDescent="0.35">
      <c r="A444" s="265" t="s">
        <v>2374</v>
      </c>
      <c r="B444" s="266">
        <v>6076</v>
      </c>
      <c r="C444" s="267" t="s">
        <v>2375</v>
      </c>
      <c r="D444" s="268" t="s">
        <v>2376</v>
      </c>
      <c r="E444" s="271" t="s">
        <v>1034</v>
      </c>
      <c r="F444" s="270">
        <v>0.2</v>
      </c>
      <c r="G444" s="270">
        <v>0.3</v>
      </c>
      <c r="H444" s="264">
        <f>IF(ISNUMBER(SEARCH('2023 i 2024'!$C$2, C444)), 1, 0)</f>
        <v>0</v>
      </c>
    </row>
    <row r="445" spans="1:8" x14ac:dyDescent="0.35">
      <c r="A445" s="265" t="s">
        <v>2377</v>
      </c>
      <c r="B445" s="266">
        <v>4324</v>
      </c>
      <c r="C445" s="267" t="s">
        <v>2378</v>
      </c>
      <c r="D445" s="268" t="s">
        <v>2379</v>
      </c>
      <c r="E445" s="269" t="s">
        <v>1034</v>
      </c>
      <c r="F445" s="270">
        <v>0.2</v>
      </c>
      <c r="G445" s="270">
        <v>0.3</v>
      </c>
      <c r="H445" s="264">
        <f>IF(ISNUMBER(SEARCH('2023 i 2024'!$C$2, C445)), 1, 0)</f>
        <v>0</v>
      </c>
    </row>
    <row r="446" spans="1:8" x14ac:dyDescent="0.35">
      <c r="A446" s="265" t="s">
        <v>2380</v>
      </c>
      <c r="B446" s="266">
        <v>4367</v>
      </c>
      <c r="C446" s="267" t="s">
        <v>2378</v>
      </c>
      <c r="D446" s="268" t="s">
        <v>2381</v>
      </c>
      <c r="E446" s="271" t="s">
        <v>1077</v>
      </c>
      <c r="F446" s="270">
        <v>0.18</v>
      </c>
      <c r="G446" s="270">
        <v>0.28000000000000003</v>
      </c>
      <c r="H446" s="264">
        <f>IF(ISNUMBER(SEARCH('2023 i 2024'!$C$2, C446)), 1, 0)</f>
        <v>0</v>
      </c>
    </row>
    <row r="447" spans="1:8" x14ac:dyDescent="0.35">
      <c r="A447" s="265" t="s">
        <v>2382</v>
      </c>
      <c r="B447" s="266">
        <v>4375</v>
      </c>
      <c r="C447" s="267" t="s">
        <v>2383</v>
      </c>
      <c r="D447" s="268" t="s">
        <v>2384</v>
      </c>
      <c r="E447" s="271" t="s">
        <v>1034</v>
      </c>
      <c r="F447" s="270">
        <v>0.2</v>
      </c>
      <c r="G447" s="270">
        <v>0.3</v>
      </c>
      <c r="H447" s="264">
        <f>IF(ISNUMBER(SEARCH('2023 i 2024'!$C$2, C447)), 1, 0)</f>
        <v>0</v>
      </c>
    </row>
    <row r="448" spans="1:8" x14ac:dyDescent="0.35">
      <c r="A448" s="265" t="s">
        <v>2385</v>
      </c>
      <c r="B448" s="266">
        <v>4286</v>
      </c>
      <c r="C448" s="267" t="s">
        <v>2386</v>
      </c>
      <c r="D448" s="268" t="s">
        <v>2387</v>
      </c>
      <c r="E448" s="271" t="s">
        <v>1034</v>
      </c>
      <c r="F448" s="270">
        <v>0.2</v>
      </c>
      <c r="G448" s="270">
        <v>0.3</v>
      </c>
      <c r="H448" s="264">
        <f>IF(ISNUMBER(SEARCH('2023 i 2024'!$C$2, C448)), 1, 0)</f>
        <v>0</v>
      </c>
    </row>
    <row r="449" spans="1:8" x14ac:dyDescent="0.35">
      <c r="A449" s="265" t="s">
        <v>2388</v>
      </c>
      <c r="B449" s="266">
        <v>4383</v>
      </c>
      <c r="C449" s="267" t="s">
        <v>2389</v>
      </c>
      <c r="D449" s="268" t="s">
        <v>2390</v>
      </c>
      <c r="E449" s="269" t="s">
        <v>2767</v>
      </c>
      <c r="F449" s="270">
        <v>0.2</v>
      </c>
      <c r="G449" s="270">
        <v>0.3</v>
      </c>
      <c r="H449" s="264">
        <f>IF(ISNUMBER(SEARCH('2023 i 2024'!$C$2, C449)), 1, 0)</f>
        <v>0</v>
      </c>
    </row>
    <row r="450" spans="1:8" x14ac:dyDescent="0.35">
      <c r="A450" s="265" t="s">
        <v>2391</v>
      </c>
      <c r="B450" s="266">
        <v>4294</v>
      </c>
      <c r="C450" s="267" t="s">
        <v>2392</v>
      </c>
      <c r="D450" s="268" t="s">
        <v>2393</v>
      </c>
      <c r="E450" s="271" t="s">
        <v>1221</v>
      </c>
      <c r="F450" s="270">
        <v>0.2</v>
      </c>
      <c r="G450" s="270">
        <v>0.3</v>
      </c>
      <c r="H450" s="264">
        <f>IF(ISNUMBER(SEARCH('2023 i 2024'!$C$2, C450)), 1, 0)</f>
        <v>0</v>
      </c>
    </row>
    <row r="451" spans="1:8" x14ac:dyDescent="0.35">
      <c r="A451" s="265" t="s">
        <v>2394</v>
      </c>
      <c r="B451" s="266">
        <v>4391</v>
      </c>
      <c r="C451" s="267" t="s">
        <v>2395</v>
      </c>
      <c r="D451" s="268" t="s">
        <v>2396</v>
      </c>
      <c r="E451" s="271" t="s">
        <v>1034</v>
      </c>
      <c r="F451" s="270">
        <v>0.2</v>
      </c>
      <c r="G451" s="270">
        <v>0.3</v>
      </c>
      <c r="H451" s="264">
        <f>IF(ISNUMBER(SEARCH('2023 i 2024'!$C$2, C451)), 1, 0)</f>
        <v>0</v>
      </c>
    </row>
    <row r="452" spans="1:8" x14ac:dyDescent="0.35">
      <c r="A452" s="265" t="s">
        <v>2397</v>
      </c>
      <c r="B452" s="266">
        <v>4405</v>
      </c>
      <c r="C452" s="267" t="s">
        <v>2398</v>
      </c>
      <c r="D452" s="268" t="s">
        <v>2399</v>
      </c>
      <c r="E452" s="271" t="s">
        <v>1034</v>
      </c>
      <c r="F452" s="270">
        <v>0.2</v>
      </c>
      <c r="G452" s="270">
        <v>0.3</v>
      </c>
      <c r="H452" s="264">
        <f>IF(ISNUMBER(SEARCH('2023 i 2024'!$C$2, C452)), 1, 0)</f>
        <v>0</v>
      </c>
    </row>
    <row r="453" spans="1:8" x14ac:dyDescent="0.35">
      <c r="A453" s="265" t="s">
        <v>2400</v>
      </c>
      <c r="B453" s="266">
        <v>4308</v>
      </c>
      <c r="C453" s="267" t="s">
        <v>2401</v>
      </c>
      <c r="D453" s="268" t="s">
        <v>2402</v>
      </c>
      <c r="E453" s="269" t="s">
        <v>2762</v>
      </c>
      <c r="F453" s="270">
        <v>0.2</v>
      </c>
      <c r="G453" s="270">
        <v>0.3</v>
      </c>
      <c r="H453" s="264">
        <f>IF(ISNUMBER(SEARCH('2023 i 2024'!$C$2, C453)), 1, 0)</f>
        <v>0</v>
      </c>
    </row>
    <row r="454" spans="1:8" x14ac:dyDescent="0.35">
      <c r="A454" s="265" t="s">
        <v>2403</v>
      </c>
      <c r="B454" s="266">
        <v>4316</v>
      </c>
      <c r="C454" s="267" t="s">
        <v>2404</v>
      </c>
      <c r="D454" s="268" t="s">
        <v>2405</v>
      </c>
      <c r="E454" s="271" t="s">
        <v>1221</v>
      </c>
      <c r="F454" s="270">
        <v>0.2</v>
      </c>
      <c r="G454" s="270">
        <v>0.33</v>
      </c>
      <c r="H454" s="264">
        <f>IF(ISNUMBER(SEARCH('2023 i 2024'!$C$2, C454)), 1, 0)</f>
        <v>0</v>
      </c>
    </row>
    <row r="455" spans="1:8" x14ac:dyDescent="0.35">
      <c r="A455" s="265" t="s">
        <v>2406</v>
      </c>
      <c r="B455" s="266">
        <v>4413</v>
      </c>
      <c r="C455" s="267" t="s">
        <v>2407</v>
      </c>
      <c r="D455" s="268" t="s">
        <v>2408</v>
      </c>
      <c r="E455" s="271" t="s">
        <v>1034</v>
      </c>
      <c r="F455" s="270">
        <v>0.2</v>
      </c>
      <c r="G455" s="270">
        <v>0.3</v>
      </c>
      <c r="H455" s="264">
        <f>IF(ISNUMBER(SEARCH('2023 i 2024'!$C$2, C455)), 1, 0)</f>
        <v>0</v>
      </c>
    </row>
    <row r="456" spans="1:8" x14ac:dyDescent="0.35">
      <c r="A456" s="265" t="s">
        <v>2409</v>
      </c>
      <c r="B456" s="266">
        <v>4421</v>
      </c>
      <c r="C456" s="267" t="s">
        <v>2410</v>
      </c>
      <c r="D456" s="268" t="s">
        <v>2411</v>
      </c>
      <c r="E456" s="271" t="s">
        <v>1034</v>
      </c>
      <c r="F456" s="270">
        <v>0.2</v>
      </c>
      <c r="G456" s="270">
        <v>0.3</v>
      </c>
      <c r="H456" s="264">
        <f>IF(ISNUMBER(SEARCH('2023 i 2024'!$C$2, C456)), 1, 0)</f>
        <v>0</v>
      </c>
    </row>
    <row r="457" spans="1:8" x14ac:dyDescent="0.35">
      <c r="A457" s="265" t="s">
        <v>2412</v>
      </c>
      <c r="B457" s="266">
        <v>4332</v>
      </c>
      <c r="C457" s="267" t="s">
        <v>2413</v>
      </c>
      <c r="D457" s="268" t="s">
        <v>2414</v>
      </c>
      <c r="E457" s="269" t="s">
        <v>2762</v>
      </c>
      <c r="F457" s="270">
        <v>0.2</v>
      </c>
      <c r="G457" s="270">
        <v>0.3</v>
      </c>
      <c r="H457" s="264">
        <f>IF(ISNUMBER(SEARCH('2023 i 2024'!$C$2, C457)), 1, 0)</f>
        <v>0</v>
      </c>
    </row>
    <row r="458" spans="1:8" x14ac:dyDescent="0.35">
      <c r="A458" s="265" t="s">
        <v>2415</v>
      </c>
      <c r="B458" s="266">
        <v>4359</v>
      </c>
      <c r="C458" s="267" t="s">
        <v>2416</v>
      </c>
      <c r="D458" s="268" t="s">
        <v>2417</v>
      </c>
      <c r="E458" s="271" t="s">
        <v>1034</v>
      </c>
      <c r="F458" s="270">
        <v>0.2</v>
      </c>
      <c r="G458" s="270">
        <v>0.3</v>
      </c>
      <c r="H458" s="264">
        <f>IF(ISNUMBER(SEARCH('2023 i 2024'!$C$2, C458)), 1, 0)</f>
        <v>0</v>
      </c>
    </row>
    <row r="459" spans="1:8" x14ac:dyDescent="0.35">
      <c r="A459" s="265" t="s">
        <v>2418</v>
      </c>
      <c r="B459" s="266">
        <v>5649</v>
      </c>
      <c r="C459" s="267" t="s">
        <v>2419</v>
      </c>
      <c r="D459" s="268" t="s">
        <v>2420</v>
      </c>
      <c r="E459" s="271" t="s">
        <v>1034</v>
      </c>
      <c r="F459" s="270">
        <v>0.2</v>
      </c>
      <c r="G459" s="270">
        <v>0.3</v>
      </c>
      <c r="H459" s="264">
        <f>IF(ISNUMBER(SEARCH('2023 i 2024'!$C$2, C459)), 1, 0)</f>
        <v>0</v>
      </c>
    </row>
    <row r="460" spans="1:8" x14ac:dyDescent="0.35">
      <c r="A460" s="265" t="s">
        <v>2421</v>
      </c>
      <c r="B460" s="266">
        <v>6084</v>
      </c>
      <c r="C460" s="267" t="s">
        <v>2422</v>
      </c>
      <c r="D460" s="268" t="s">
        <v>2423</v>
      </c>
      <c r="E460" s="271" t="s">
        <v>1034</v>
      </c>
      <c r="F460" s="270">
        <v>0.2</v>
      </c>
      <c r="G460" s="270">
        <v>0.3</v>
      </c>
      <c r="H460" s="264">
        <f>IF(ISNUMBER(SEARCH('2023 i 2024'!$C$2, C460)), 1, 0)</f>
        <v>0</v>
      </c>
    </row>
    <row r="461" spans="1:8" x14ac:dyDescent="0.35">
      <c r="A461" s="265" t="s">
        <v>2424</v>
      </c>
      <c r="B461" s="266">
        <v>4430</v>
      </c>
      <c r="C461" s="267" t="s">
        <v>2425</v>
      </c>
      <c r="D461" s="268" t="s">
        <v>2426</v>
      </c>
      <c r="E461" s="269" t="s">
        <v>1034</v>
      </c>
      <c r="F461" s="270">
        <v>0.2</v>
      </c>
      <c r="G461" s="270">
        <v>0.3</v>
      </c>
      <c r="H461" s="264">
        <f>IF(ISNUMBER(SEARCH('2023 i 2024'!$C$2, C461)), 1, 0)</f>
        <v>0</v>
      </c>
    </row>
    <row r="462" spans="1:8" x14ac:dyDescent="0.35">
      <c r="A462" s="265" t="s">
        <v>2427</v>
      </c>
      <c r="B462" s="266">
        <v>4448</v>
      </c>
      <c r="C462" s="267" t="s">
        <v>2428</v>
      </c>
      <c r="D462" s="268" t="s">
        <v>2429</v>
      </c>
      <c r="E462" s="271" t="s">
        <v>1034</v>
      </c>
      <c r="F462" s="270">
        <v>0.2</v>
      </c>
      <c r="G462" s="270">
        <v>0.3</v>
      </c>
      <c r="H462" s="264">
        <f>IF(ISNUMBER(SEARCH('2023 i 2024'!$C$2, C462)), 1, 0)</f>
        <v>0</v>
      </c>
    </row>
    <row r="463" spans="1:8" x14ac:dyDescent="0.35">
      <c r="A463" s="265" t="s">
        <v>2430</v>
      </c>
      <c r="B463" s="266">
        <v>4456</v>
      </c>
      <c r="C463" s="267" t="s">
        <v>2431</v>
      </c>
      <c r="D463" s="268" t="s">
        <v>2432</v>
      </c>
      <c r="E463" s="271" t="s">
        <v>1034</v>
      </c>
      <c r="F463" s="270">
        <v>0.2</v>
      </c>
      <c r="G463" s="270">
        <v>0.3</v>
      </c>
      <c r="H463" s="264">
        <f>IF(ISNUMBER(SEARCH('2023 i 2024'!$C$2, C463)), 1, 0)</f>
        <v>0</v>
      </c>
    </row>
    <row r="464" spans="1:8" x14ac:dyDescent="0.35">
      <c r="A464" s="265" t="s">
        <v>2433</v>
      </c>
      <c r="B464" s="266">
        <v>6149</v>
      </c>
      <c r="C464" s="267" t="s">
        <v>2434</v>
      </c>
      <c r="D464" s="268" t="s">
        <v>2435</v>
      </c>
      <c r="E464" s="271" t="s">
        <v>2762</v>
      </c>
      <c r="F464" s="270">
        <v>0.2</v>
      </c>
      <c r="G464" s="270">
        <v>0.3</v>
      </c>
      <c r="H464" s="264">
        <f>IF(ISNUMBER(SEARCH('2023 i 2024'!$C$2, C464)), 1, 0)</f>
        <v>0</v>
      </c>
    </row>
    <row r="465" spans="1:8" x14ac:dyDescent="0.35">
      <c r="A465" s="265" t="s">
        <v>2436</v>
      </c>
      <c r="B465" s="266">
        <v>4472</v>
      </c>
      <c r="C465" s="267" t="s">
        <v>2437</v>
      </c>
      <c r="D465" s="268" t="s">
        <v>2438</v>
      </c>
      <c r="E465" s="269" t="s">
        <v>1034</v>
      </c>
      <c r="F465" s="270">
        <v>0.2</v>
      </c>
      <c r="G465" s="270">
        <v>0.3</v>
      </c>
      <c r="H465" s="264">
        <f>IF(ISNUMBER(SEARCH('2023 i 2024'!$C$2, C465)), 1, 0)</f>
        <v>0</v>
      </c>
    </row>
    <row r="466" spans="1:8" x14ac:dyDescent="0.35">
      <c r="A466" s="265" t="s">
        <v>2439</v>
      </c>
      <c r="B466" s="266">
        <v>4499</v>
      </c>
      <c r="C466" s="267" t="s">
        <v>2440</v>
      </c>
      <c r="D466" s="268" t="s">
        <v>2441</v>
      </c>
      <c r="E466" s="271" t="s">
        <v>1034</v>
      </c>
      <c r="F466" s="270">
        <v>0.2</v>
      </c>
      <c r="G466" s="270">
        <v>0.3</v>
      </c>
      <c r="H466" s="264">
        <f>IF(ISNUMBER(SEARCH('2023 i 2024'!$C$2, C466)), 1, 0)</f>
        <v>0</v>
      </c>
    </row>
    <row r="467" spans="1:8" x14ac:dyDescent="0.35">
      <c r="A467" s="265" t="s">
        <v>2442</v>
      </c>
      <c r="B467" s="266">
        <v>4502</v>
      </c>
      <c r="C467" s="267" t="s">
        <v>2443</v>
      </c>
      <c r="D467" s="268" t="s">
        <v>2444</v>
      </c>
      <c r="E467" s="271" t="s">
        <v>1034</v>
      </c>
      <c r="F467" s="270">
        <v>0.2</v>
      </c>
      <c r="G467" s="270">
        <v>0.3</v>
      </c>
      <c r="H467" s="264">
        <f>IF(ISNUMBER(SEARCH('2023 i 2024'!$C$2, C467)), 1, 0)</f>
        <v>0</v>
      </c>
    </row>
    <row r="468" spans="1:8" x14ac:dyDescent="0.35">
      <c r="A468" s="265" t="s">
        <v>2445</v>
      </c>
      <c r="B468" s="266">
        <v>6289</v>
      </c>
      <c r="C468" s="267" t="s">
        <v>2446</v>
      </c>
      <c r="D468" s="268" t="s">
        <v>2447</v>
      </c>
      <c r="E468" s="271" t="s">
        <v>1058</v>
      </c>
      <c r="F468" s="270">
        <v>0.2</v>
      </c>
      <c r="G468" s="270">
        <v>0.33</v>
      </c>
      <c r="H468" s="264">
        <f>IF(ISNUMBER(SEARCH('2023 i 2024'!$C$2, C468)), 1, 0)</f>
        <v>0</v>
      </c>
    </row>
    <row r="469" spans="1:8" x14ac:dyDescent="0.35">
      <c r="A469" s="265" t="s">
        <v>2448</v>
      </c>
      <c r="B469" s="266">
        <v>4529</v>
      </c>
      <c r="C469" s="267" t="s">
        <v>2449</v>
      </c>
      <c r="D469" s="268" t="s">
        <v>2450</v>
      </c>
      <c r="E469" s="269" t="s">
        <v>1034</v>
      </c>
      <c r="F469" s="270">
        <v>0.2</v>
      </c>
      <c r="G469" s="270">
        <v>0.3</v>
      </c>
      <c r="H469" s="264">
        <f>IF(ISNUMBER(SEARCH('2023 i 2024'!$C$2, C469)), 1, 0)</f>
        <v>0</v>
      </c>
    </row>
    <row r="470" spans="1:8" x14ac:dyDescent="0.35">
      <c r="A470" s="265" t="s">
        <v>2451</v>
      </c>
      <c r="B470" s="266">
        <v>6319</v>
      </c>
      <c r="C470" s="267" t="s">
        <v>2452</v>
      </c>
      <c r="D470" s="268" t="s">
        <v>2453</v>
      </c>
      <c r="E470" s="271" t="s">
        <v>1058</v>
      </c>
      <c r="F470" s="270">
        <v>0.2</v>
      </c>
      <c r="G470" s="270">
        <v>0.3</v>
      </c>
      <c r="H470" s="264">
        <f>IF(ISNUMBER(SEARCH('2023 i 2024'!$C$2, C470)), 1, 0)</f>
        <v>0</v>
      </c>
    </row>
    <row r="471" spans="1:8" x14ac:dyDescent="0.35">
      <c r="A471" s="265" t="s">
        <v>2454</v>
      </c>
      <c r="B471" s="266">
        <v>4537</v>
      </c>
      <c r="C471" s="267" t="s">
        <v>2455</v>
      </c>
      <c r="D471" s="268" t="s">
        <v>2456</v>
      </c>
      <c r="E471" s="271" t="s">
        <v>1034</v>
      </c>
      <c r="F471" s="270">
        <v>0.2</v>
      </c>
      <c r="G471" s="270">
        <v>0.3</v>
      </c>
      <c r="H471" s="264">
        <f>IF(ISNUMBER(SEARCH('2023 i 2024'!$C$2, C471)), 1, 0)</f>
        <v>0</v>
      </c>
    </row>
    <row r="472" spans="1:8" x14ac:dyDescent="0.35">
      <c r="A472" s="265" t="s">
        <v>2457</v>
      </c>
      <c r="B472" s="266">
        <v>4545</v>
      </c>
      <c r="C472" s="267" t="s">
        <v>2458</v>
      </c>
      <c r="D472" s="268" t="s">
        <v>2459</v>
      </c>
      <c r="E472" s="271" t="s">
        <v>1084</v>
      </c>
      <c r="F472" s="270">
        <v>0.2</v>
      </c>
      <c r="G472" s="270">
        <v>0.3</v>
      </c>
      <c r="H472" s="264">
        <f>IF(ISNUMBER(SEARCH('2023 i 2024'!$C$2, C472)), 1, 0)</f>
        <v>0</v>
      </c>
    </row>
    <row r="473" spans="1:8" x14ac:dyDescent="0.35">
      <c r="A473" s="265" t="s">
        <v>2460</v>
      </c>
      <c r="B473" s="266">
        <v>5754</v>
      </c>
      <c r="C473" s="267" t="s">
        <v>2461</v>
      </c>
      <c r="D473" s="268" t="s">
        <v>2462</v>
      </c>
      <c r="E473" s="269" t="s">
        <v>1034</v>
      </c>
      <c r="F473" s="270">
        <v>0.2</v>
      </c>
      <c r="G473" s="270">
        <v>0.3</v>
      </c>
      <c r="H473" s="264">
        <f>IF(ISNUMBER(SEARCH('2023 i 2024'!$C$2, C473)), 1, 0)</f>
        <v>0</v>
      </c>
    </row>
    <row r="474" spans="1:8" x14ac:dyDescent="0.35">
      <c r="A474" s="265" t="s">
        <v>2463</v>
      </c>
      <c r="B474" s="266">
        <v>4561</v>
      </c>
      <c r="C474" s="267" t="s">
        <v>2464</v>
      </c>
      <c r="D474" s="268" t="s">
        <v>2465</v>
      </c>
      <c r="E474" s="271" t="s">
        <v>1034</v>
      </c>
      <c r="F474" s="270">
        <v>0.2</v>
      </c>
      <c r="G474" s="270">
        <v>0.3</v>
      </c>
      <c r="H474" s="264">
        <f>IF(ISNUMBER(SEARCH('2023 i 2024'!$C$2, C474)), 1, 0)</f>
        <v>0</v>
      </c>
    </row>
    <row r="475" spans="1:8" x14ac:dyDescent="0.35">
      <c r="A475" s="265" t="s">
        <v>2466</v>
      </c>
      <c r="B475" s="266">
        <v>4570</v>
      </c>
      <c r="C475" s="267" t="s">
        <v>2467</v>
      </c>
      <c r="D475" s="268" t="s">
        <v>2468</v>
      </c>
      <c r="E475" s="271" t="s">
        <v>1034</v>
      </c>
      <c r="F475" s="270">
        <v>0.2</v>
      </c>
      <c r="G475" s="270">
        <v>0.3</v>
      </c>
      <c r="H475" s="264">
        <f>IF(ISNUMBER(SEARCH('2023 i 2024'!$C$2, C475)), 1, 0)</f>
        <v>0</v>
      </c>
    </row>
    <row r="476" spans="1:8" x14ac:dyDescent="0.35">
      <c r="A476" s="265" t="s">
        <v>2469</v>
      </c>
      <c r="B476" s="266">
        <v>4588</v>
      </c>
      <c r="C476" s="267" t="s">
        <v>2470</v>
      </c>
      <c r="D476" s="268" t="s">
        <v>2471</v>
      </c>
      <c r="E476" s="271" t="s">
        <v>2762</v>
      </c>
      <c r="F476" s="270">
        <v>0.2</v>
      </c>
      <c r="G476" s="270">
        <v>0.3</v>
      </c>
      <c r="H476" s="264">
        <f>IF(ISNUMBER(SEARCH('2023 i 2024'!$C$2, C476)), 1, 0)</f>
        <v>0</v>
      </c>
    </row>
    <row r="477" spans="1:8" x14ac:dyDescent="0.35">
      <c r="A477" s="265" t="s">
        <v>2472</v>
      </c>
      <c r="B477" s="266">
        <v>5576</v>
      </c>
      <c r="C477" s="267" t="s">
        <v>2473</v>
      </c>
      <c r="D477" s="268" t="s">
        <v>2474</v>
      </c>
      <c r="E477" s="269" t="s">
        <v>1034</v>
      </c>
      <c r="F477" s="270">
        <v>0.2</v>
      </c>
      <c r="G477" s="270">
        <v>0.3</v>
      </c>
      <c r="H477" s="264">
        <f>IF(ISNUMBER(SEARCH('2023 i 2024'!$C$2, C477)), 1, 0)</f>
        <v>0</v>
      </c>
    </row>
    <row r="478" spans="1:8" x14ac:dyDescent="0.35">
      <c r="A478" s="265" t="s">
        <v>2475</v>
      </c>
      <c r="B478" s="266">
        <v>4596</v>
      </c>
      <c r="C478" s="267" t="s">
        <v>2476</v>
      </c>
      <c r="D478" s="268" t="s">
        <v>2477</v>
      </c>
      <c r="E478" s="271" t="s">
        <v>1034</v>
      </c>
      <c r="F478" s="270">
        <v>0.2</v>
      </c>
      <c r="G478" s="270">
        <v>0.3</v>
      </c>
      <c r="H478" s="264">
        <f>IF(ISNUMBER(SEARCH('2023 i 2024'!$C$2, C478)), 1, 0)</f>
        <v>0</v>
      </c>
    </row>
    <row r="479" spans="1:8" x14ac:dyDescent="0.35">
      <c r="A479" s="265" t="s">
        <v>2478</v>
      </c>
      <c r="B479" s="266">
        <v>6262</v>
      </c>
      <c r="C479" s="267" t="s">
        <v>2479</v>
      </c>
      <c r="D479" s="268" t="s">
        <v>2480</v>
      </c>
      <c r="E479" s="271" t="s">
        <v>1140</v>
      </c>
      <c r="F479" s="270">
        <v>0.2</v>
      </c>
      <c r="G479" s="270">
        <v>0.3</v>
      </c>
      <c r="H479" s="264">
        <f>IF(ISNUMBER(SEARCH('2023 i 2024'!$C$2, C479)), 1, 0)</f>
        <v>0</v>
      </c>
    </row>
    <row r="480" spans="1:8" x14ac:dyDescent="0.35">
      <c r="A480" s="265" t="s">
        <v>2481</v>
      </c>
      <c r="B480" s="266">
        <v>4600</v>
      </c>
      <c r="C480" s="267" t="s">
        <v>2482</v>
      </c>
      <c r="D480" s="268" t="s">
        <v>2483</v>
      </c>
      <c r="E480" s="271" t="s">
        <v>1034</v>
      </c>
      <c r="F480" s="270">
        <v>0.2</v>
      </c>
      <c r="G480" s="270">
        <v>0.3</v>
      </c>
      <c r="H480" s="264">
        <f>IF(ISNUMBER(SEARCH('2023 i 2024'!$C$2, C480)), 1, 0)</f>
        <v>0</v>
      </c>
    </row>
    <row r="481" spans="1:8" x14ac:dyDescent="0.35">
      <c r="A481" s="265" t="s">
        <v>2484</v>
      </c>
      <c r="B481" s="266">
        <v>4618</v>
      </c>
      <c r="C481" s="267" t="s">
        <v>2485</v>
      </c>
      <c r="D481" s="268" t="s">
        <v>2486</v>
      </c>
      <c r="E481" s="269" t="s">
        <v>1034</v>
      </c>
      <c r="F481" s="270">
        <v>0.2</v>
      </c>
      <c r="G481" s="270">
        <v>0.3</v>
      </c>
      <c r="H481" s="264">
        <f>IF(ISNUMBER(SEARCH('2023 i 2024'!$C$2, C481)), 1, 0)</f>
        <v>0</v>
      </c>
    </row>
    <row r="482" spans="1:8" x14ac:dyDescent="0.35">
      <c r="A482" s="265" t="s">
        <v>2487</v>
      </c>
      <c r="B482" s="266">
        <v>4626</v>
      </c>
      <c r="C482" s="267" t="s">
        <v>2488</v>
      </c>
      <c r="D482" s="268" t="s">
        <v>2489</v>
      </c>
      <c r="E482" s="271" t="s">
        <v>1140</v>
      </c>
      <c r="F482" s="270">
        <v>0.22</v>
      </c>
      <c r="G482" s="270">
        <v>0.32</v>
      </c>
      <c r="H482" s="264">
        <f>IF(ISNUMBER(SEARCH('2023 i 2024'!$C$2, C482)), 1, 0)</f>
        <v>0</v>
      </c>
    </row>
    <row r="483" spans="1:8" x14ac:dyDescent="0.35">
      <c r="A483" s="265" t="s">
        <v>2490</v>
      </c>
      <c r="B483" s="266">
        <v>4634</v>
      </c>
      <c r="C483" s="267" t="s">
        <v>2491</v>
      </c>
      <c r="D483" s="268" t="s">
        <v>2492</v>
      </c>
      <c r="E483" s="271" t="s">
        <v>1038</v>
      </c>
      <c r="F483" s="270">
        <v>0.216</v>
      </c>
      <c r="G483" s="270">
        <v>0.32400000000000001</v>
      </c>
      <c r="H483" s="264">
        <f>IF(ISNUMBER(SEARCH('2023 i 2024'!$C$2, C483)), 1, 0)</f>
        <v>0</v>
      </c>
    </row>
    <row r="484" spans="1:8" x14ac:dyDescent="0.35">
      <c r="A484" s="265" t="s">
        <v>2493</v>
      </c>
      <c r="B484" s="266">
        <v>6017</v>
      </c>
      <c r="C484" s="267" t="s">
        <v>2494</v>
      </c>
      <c r="D484" s="268" t="s">
        <v>2495</v>
      </c>
      <c r="E484" s="271" t="s">
        <v>1444</v>
      </c>
      <c r="F484" s="270">
        <v>0.2</v>
      </c>
      <c r="G484" s="270">
        <v>0.3</v>
      </c>
      <c r="H484" s="264">
        <f>IF(ISNUMBER(SEARCH('2023 i 2024'!$C$2, C484)), 1, 0)</f>
        <v>0</v>
      </c>
    </row>
    <row r="485" spans="1:8" x14ac:dyDescent="0.35">
      <c r="A485" s="265" t="s">
        <v>2496</v>
      </c>
      <c r="B485" s="266">
        <v>4642</v>
      </c>
      <c r="C485" s="267" t="s">
        <v>2497</v>
      </c>
      <c r="D485" s="268" t="s">
        <v>2498</v>
      </c>
      <c r="E485" s="269" t="s">
        <v>1034</v>
      </c>
      <c r="F485" s="270">
        <v>0.2</v>
      </c>
      <c r="G485" s="270">
        <v>0.3</v>
      </c>
      <c r="H485" s="264">
        <f>IF(ISNUMBER(SEARCH('2023 i 2024'!$C$2, C485)), 1, 0)</f>
        <v>0</v>
      </c>
    </row>
    <row r="486" spans="1:8" x14ac:dyDescent="0.35">
      <c r="A486" s="265" t="s">
        <v>2499</v>
      </c>
      <c r="B486" s="266">
        <v>5932</v>
      </c>
      <c r="C486" s="267" t="s">
        <v>2500</v>
      </c>
      <c r="D486" s="268" t="s">
        <v>2501</v>
      </c>
      <c r="E486" s="271" t="s">
        <v>2762</v>
      </c>
      <c r="F486" s="270">
        <v>0.2</v>
      </c>
      <c r="G486" s="270">
        <v>0.3</v>
      </c>
      <c r="H486" s="264">
        <f>IF(ISNUMBER(SEARCH('2023 i 2024'!$C$2, C486)), 1, 0)</f>
        <v>0</v>
      </c>
    </row>
    <row r="487" spans="1:8" x14ac:dyDescent="0.35">
      <c r="A487" s="265" t="s">
        <v>2502</v>
      </c>
      <c r="B487" s="266">
        <v>4669</v>
      </c>
      <c r="C487" s="267" t="s">
        <v>2503</v>
      </c>
      <c r="D487" s="268" t="s">
        <v>2504</v>
      </c>
      <c r="E487" s="271" t="s">
        <v>1034</v>
      </c>
      <c r="F487" s="270">
        <v>0.2</v>
      </c>
      <c r="G487" s="270">
        <v>0.3</v>
      </c>
      <c r="H487" s="264">
        <f>IF(ISNUMBER(SEARCH('2023 i 2024'!$C$2, C487)), 1, 0)</f>
        <v>0</v>
      </c>
    </row>
    <row r="488" spans="1:8" x14ac:dyDescent="0.35">
      <c r="A488" s="265" t="s">
        <v>2505</v>
      </c>
      <c r="B488" s="266">
        <v>4677</v>
      </c>
      <c r="C488" s="267" t="s">
        <v>2506</v>
      </c>
      <c r="D488" s="268" t="s">
        <v>2507</v>
      </c>
      <c r="E488" s="271" t="s">
        <v>1221</v>
      </c>
      <c r="F488" s="270">
        <v>0.2</v>
      </c>
      <c r="G488" s="270">
        <v>0.3</v>
      </c>
      <c r="H488" s="264">
        <f>IF(ISNUMBER(SEARCH('2023 i 2024'!$C$2, C488)), 1, 0)</f>
        <v>0</v>
      </c>
    </row>
    <row r="489" spans="1:8" x14ac:dyDescent="0.35">
      <c r="A489" s="265" t="s">
        <v>2508</v>
      </c>
      <c r="B489" s="266">
        <v>4685</v>
      </c>
      <c r="C489" s="267" t="s">
        <v>2509</v>
      </c>
      <c r="D489" s="268" t="s">
        <v>2510</v>
      </c>
      <c r="E489" s="269" t="s">
        <v>1034</v>
      </c>
      <c r="F489" s="270">
        <v>0.2</v>
      </c>
      <c r="G489" s="270">
        <v>0.3</v>
      </c>
      <c r="H489" s="264">
        <f>IF(ISNUMBER(SEARCH('2023 i 2024'!$C$2, C489)), 1, 0)</f>
        <v>0</v>
      </c>
    </row>
    <row r="490" spans="1:8" x14ac:dyDescent="0.35">
      <c r="A490" s="265" t="s">
        <v>2511</v>
      </c>
      <c r="B490" s="266">
        <v>4693</v>
      </c>
      <c r="C490" s="267" t="s">
        <v>2512</v>
      </c>
      <c r="D490" s="268" t="s">
        <v>2513</v>
      </c>
      <c r="E490" s="271" t="s">
        <v>1034</v>
      </c>
      <c r="F490" s="270">
        <v>0.2</v>
      </c>
      <c r="G490" s="270">
        <v>0.3</v>
      </c>
      <c r="H490" s="264">
        <f>IF(ISNUMBER(SEARCH('2023 i 2024'!$C$2, C490)), 1, 0)</f>
        <v>0</v>
      </c>
    </row>
    <row r="491" spans="1:8" x14ac:dyDescent="0.35">
      <c r="A491" s="265" t="s">
        <v>2514</v>
      </c>
      <c r="B491" s="266">
        <v>4715</v>
      </c>
      <c r="C491" s="267" t="s">
        <v>2515</v>
      </c>
      <c r="D491" s="268" t="s">
        <v>2516</v>
      </c>
      <c r="E491" s="271" t="s">
        <v>1174</v>
      </c>
      <c r="F491" s="270">
        <v>0.22</v>
      </c>
      <c r="G491" s="270">
        <v>0.33600000000000002</v>
      </c>
      <c r="H491" s="264">
        <f>IF(ISNUMBER(SEARCH('2023 i 2024'!$C$2, C491)), 1, 0)</f>
        <v>0</v>
      </c>
    </row>
    <row r="492" spans="1:8" x14ac:dyDescent="0.35">
      <c r="A492" s="265" t="s">
        <v>2517</v>
      </c>
      <c r="B492" s="266">
        <v>4723</v>
      </c>
      <c r="C492" s="267" t="s">
        <v>2518</v>
      </c>
      <c r="D492" s="268" t="s">
        <v>2519</v>
      </c>
      <c r="E492" s="271" t="s">
        <v>2520</v>
      </c>
      <c r="F492" s="270">
        <v>0.22</v>
      </c>
      <c r="G492" s="270">
        <v>0.33</v>
      </c>
      <c r="H492" s="264">
        <f>IF(ISNUMBER(SEARCH('2023 i 2024'!$C$2, C492)), 1, 0)</f>
        <v>0</v>
      </c>
    </row>
    <row r="493" spans="1:8" x14ac:dyDescent="0.35">
      <c r="A493" s="265" t="s">
        <v>2521</v>
      </c>
      <c r="B493" s="266">
        <v>4731</v>
      </c>
      <c r="C493" s="267" t="s">
        <v>2522</v>
      </c>
      <c r="D493" s="268" t="s">
        <v>2523</v>
      </c>
      <c r="E493" s="269" t="s">
        <v>1077</v>
      </c>
      <c r="F493" s="270">
        <v>0.22</v>
      </c>
      <c r="G493" s="270">
        <v>0.33600000000000002</v>
      </c>
      <c r="H493" s="264">
        <f>IF(ISNUMBER(SEARCH('2023 i 2024'!$C$2, C493)), 1, 0)</f>
        <v>0</v>
      </c>
    </row>
    <row r="494" spans="1:8" x14ac:dyDescent="0.35">
      <c r="A494" s="265" t="s">
        <v>2524</v>
      </c>
      <c r="B494" s="266">
        <v>4740</v>
      </c>
      <c r="C494" s="267" t="s">
        <v>2525</v>
      </c>
      <c r="D494" s="268" t="s">
        <v>2526</v>
      </c>
      <c r="E494" s="271" t="s">
        <v>1034</v>
      </c>
      <c r="F494" s="270">
        <v>0.2</v>
      </c>
      <c r="G494" s="270">
        <v>0.3</v>
      </c>
      <c r="H494" s="264">
        <f>IF(ISNUMBER(SEARCH('2023 i 2024'!$C$2, C494)), 1, 0)</f>
        <v>0</v>
      </c>
    </row>
    <row r="495" spans="1:8" x14ac:dyDescent="0.35">
      <c r="A495" s="265" t="s">
        <v>2527</v>
      </c>
      <c r="B495" s="266">
        <v>4758</v>
      </c>
      <c r="C495" s="267" t="s">
        <v>2528</v>
      </c>
      <c r="D495" s="268" t="s">
        <v>2529</v>
      </c>
      <c r="E495" s="271" t="s">
        <v>1140</v>
      </c>
      <c r="F495" s="270">
        <v>0.2</v>
      </c>
      <c r="G495" s="270">
        <v>0.3</v>
      </c>
      <c r="H495" s="264">
        <f>IF(ISNUMBER(SEARCH('2023 i 2024'!$C$2, C495)), 1, 0)</f>
        <v>0</v>
      </c>
    </row>
    <row r="496" spans="1:8" x14ac:dyDescent="0.35">
      <c r="A496" s="265" t="s">
        <v>2530</v>
      </c>
      <c r="B496" s="266">
        <v>5410</v>
      </c>
      <c r="C496" s="267" t="s">
        <v>2531</v>
      </c>
      <c r="D496" s="268" t="s">
        <v>2532</v>
      </c>
      <c r="E496" s="271" t="s">
        <v>1034</v>
      </c>
      <c r="F496" s="270">
        <v>0.2</v>
      </c>
      <c r="G496" s="270">
        <v>0.3</v>
      </c>
      <c r="H496" s="264">
        <f>IF(ISNUMBER(SEARCH('2023 i 2024'!$C$2, C496)), 1, 0)</f>
        <v>0</v>
      </c>
    </row>
    <row r="497" spans="1:8" x14ac:dyDescent="0.35">
      <c r="A497" s="265" t="s">
        <v>2533</v>
      </c>
      <c r="B497" s="266">
        <v>4766</v>
      </c>
      <c r="C497" s="267" t="s">
        <v>2534</v>
      </c>
      <c r="D497" s="268" t="s">
        <v>2535</v>
      </c>
      <c r="E497" s="269" t="s">
        <v>1084</v>
      </c>
      <c r="F497" s="270">
        <v>0.2</v>
      </c>
      <c r="G497" s="270">
        <v>0.3</v>
      </c>
      <c r="H497" s="264">
        <f>IF(ISNUMBER(SEARCH('2023 i 2024'!$C$2, C497)), 1, 0)</f>
        <v>0</v>
      </c>
    </row>
    <row r="498" spans="1:8" x14ac:dyDescent="0.35">
      <c r="A498" s="265" t="s">
        <v>2536</v>
      </c>
      <c r="B498" s="266">
        <v>4774</v>
      </c>
      <c r="C498" s="267" t="s">
        <v>2537</v>
      </c>
      <c r="D498" s="268" t="s">
        <v>2538</v>
      </c>
      <c r="E498" s="271" t="s">
        <v>1034</v>
      </c>
      <c r="F498" s="270">
        <v>0.2</v>
      </c>
      <c r="G498" s="270">
        <v>0.3</v>
      </c>
      <c r="H498" s="264">
        <f>IF(ISNUMBER(SEARCH('2023 i 2024'!$C$2, C498)), 1, 0)</f>
        <v>0</v>
      </c>
    </row>
    <row r="499" spans="1:8" x14ac:dyDescent="0.35">
      <c r="A499" s="265" t="s">
        <v>2539</v>
      </c>
      <c r="B499" s="266">
        <v>4782</v>
      </c>
      <c r="C499" s="267" t="s">
        <v>2540</v>
      </c>
      <c r="D499" s="268" t="s">
        <v>2541</v>
      </c>
      <c r="E499" s="271" t="s">
        <v>1034</v>
      </c>
      <c r="F499" s="270">
        <v>0.2</v>
      </c>
      <c r="G499" s="270">
        <v>0.3</v>
      </c>
      <c r="H499" s="264">
        <f>IF(ISNUMBER(SEARCH('2023 i 2024'!$C$2, C499)), 1, 0)</f>
        <v>0</v>
      </c>
    </row>
    <row r="500" spans="1:8" x14ac:dyDescent="0.35">
      <c r="A500" s="265" t="s">
        <v>2542</v>
      </c>
      <c r="B500" s="266">
        <v>5657</v>
      </c>
      <c r="C500" s="267" t="s">
        <v>2543</v>
      </c>
      <c r="D500" s="268" t="s">
        <v>2544</v>
      </c>
      <c r="E500" s="271" t="s">
        <v>1034</v>
      </c>
      <c r="F500" s="270">
        <v>0.2</v>
      </c>
      <c r="G500" s="270">
        <v>0.3</v>
      </c>
      <c r="H500" s="264">
        <f>IF(ISNUMBER(SEARCH('2023 i 2024'!$C$2, C500)), 1, 0)</f>
        <v>0</v>
      </c>
    </row>
    <row r="501" spans="1:8" x14ac:dyDescent="0.35">
      <c r="A501" s="265" t="s">
        <v>2545</v>
      </c>
      <c r="B501" s="266">
        <v>5584</v>
      </c>
      <c r="C501" s="267" t="s">
        <v>2546</v>
      </c>
      <c r="D501" s="268" t="s">
        <v>2547</v>
      </c>
      <c r="E501" s="269" t="s">
        <v>1058</v>
      </c>
      <c r="F501" s="270">
        <v>0.2</v>
      </c>
      <c r="G501" s="270">
        <v>0.3</v>
      </c>
      <c r="H501" s="264">
        <f>IF(ISNUMBER(SEARCH('2023 i 2024'!$C$2, C501)), 1, 0)</f>
        <v>0</v>
      </c>
    </row>
    <row r="502" spans="1:8" x14ac:dyDescent="0.35">
      <c r="A502" s="265" t="s">
        <v>2548</v>
      </c>
      <c r="B502" s="266">
        <v>4804</v>
      </c>
      <c r="C502" s="267" t="s">
        <v>2549</v>
      </c>
      <c r="D502" s="268" t="s">
        <v>2550</v>
      </c>
      <c r="E502" s="271" t="s">
        <v>1042</v>
      </c>
      <c r="F502" s="270">
        <v>0.2</v>
      </c>
      <c r="G502" s="270">
        <v>0.3</v>
      </c>
      <c r="H502" s="264">
        <f>IF(ISNUMBER(SEARCH('2023 i 2024'!$C$2, C502)), 1, 0)</f>
        <v>0</v>
      </c>
    </row>
    <row r="503" spans="1:8" x14ac:dyDescent="0.35">
      <c r="A503" s="265" t="s">
        <v>2551</v>
      </c>
      <c r="B503" s="266">
        <v>4812</v>
      </c>
      <c r="C503" s="267" t="s">
        <v>2552</v>
      </c>
      <c r="D503" s="268" t="s">
        <v>2553</v>
      </c>
      <c r="E503" s="271" t="s">
        <v>1211</v>
      </c>
      <c r="F503" s="270">
        <v>0.22</v>
      </c>
      <c r="G503" s="270">
        <v>0.33</v>
      </c>
      <c r="H503" s="264">
        <f>IF(ISNUMBER(SEARCH('2023 i 2024'!$C$2, C503)), 1, 0)</f>
        <v>0</v>
      </c>
    </row>
    <row r="504" spans="1:8" x14ac:dyDescent="0.35">
      <c r="A504" s="265" t="s">
        <v>2554</v>
      </c>
      <c r="B504" s="266">
        <v>4839</v>
      </c>
      <c r="C504" s="267" t="s">
        <v>2555</v>
      </c>
      <c r="D504" s="268" t="s">
        <v>2556</v>
      </c>
      <c r="E504" s="271" t="s">
        <v>1598</v>
      </c>
      <c r="F504" s="270">
        <v>0.17499999999999999</v>
      </c>
      <c r="G504" s="270">
        <v>0.27500000000000002</v>
      </c>
      <c r="H504" s="264">
        <f>IF(ISNUMBER(SEARCH('2023 i 2024'!$C$2, C504)), 1, 0)</f>
        <v>0</v>
      </c>
    </row>
    <row r="505" spans="1:8" x14ac:dyDescent="0.35">
      <c r="A505" s="265" t="s">
        <v>2557</v>
      </c>
      <c r="B505" s="266">
        <v>4847</v>
      </c>
      <c r="C505" s="267" t="s">
        <v>2558</v>
      </c>
      <c r="D505" s="268" t="s">
        <v>2559</v>
      </c>
      <c r="E505" s="269" t="s">
        <v>1444</v>
      </c>
      <c r="F505" s="270">
        <v>0.2</v>
      </c>
      <c r="G505" s="270">
        <v>0.3</v>
      </c>
      <c r="H505" s="264">
        <f>IF(ISNUMBER(SEARCH('2023 i 2024'!$C$2, C505)), 1, 0)</f>
        <v>0</v>
      </c>
    </row>
    <row r="506" spans="1:8" x14ac:dyDescent="0.35">
      <c r="A506" s="265" t="s">
        <v>2560</v>
      </c>
      <c r="B506" s="266">
        <v>4855</v>
      </c>
      <c r="C506" s="267" t="s">
        <v>2561</v>
      </c>
      <c r="D506" s="268" t="s">
        <v>2562</v>
      </c>
      <c r="E506" s="271" t="s">
        <v>1034</v>
      </c>
      <c r="F506" s="270">
        <v>0.2</v>
      </c>
      <c r="G506" s="270">
        <v>0.3</v>
      </c>
      <c r="H506" s="264">
        <f>IF(ISNUMBER(SEARCH('2023 i 2024'!$C$2, C506)), 1, 0)</f>
        <v>0</v>
      </c>
    </row>
    <row r="507" spans="1:8" x14ac:dyDescent="0.35">
      <c r="A507" s="265" t="s">
        <v>2563</v>
      </c>
      <c r="B507" s="266">
        <v>4863</v>
      </c>
      <c r="C507" s="267" t="s">
        <v>2564</v>
      </c>
      <c r="D507" s="268" t="s">
        <v>2565</v>
      </c>
      <c r="E507" s="271" t="s">
        <v>1211</v>
      </c>
      <c r="F507" s="270">
        <v>0.2</v>
      </c>
      <c r="G507" s="270">
        <v>0.3</v>
      </c>
      <c r="H507" s="264">
        <f>IF(ISNUMBER(SEARCH('2023 i 2024'!$C$2, C507)), 1, 0)</f>
        <v>0</v>
      </c>
    </row>
    <row r="508" spans="1:8" x14ac:dyDescent="0.35">
      <c r="A508" s="265" t="s">
        <v>2566</v>
      </c>
      <c r="B508" s="266">
        <v>4871</v>
      </c>
      <c r="C508" s="267" t="s">
        <v>2567</v>
      </c>
      <c r="D508" s="268" t="s">
        <v>2568</v>
      </c>
      <c r="E508" s="271" t="s">
        <v>1034</v>
      </c>
      <c r="F508" s="270">
        <v>0.2</v>
      </c>
      <c r="G508" s="270">
        <v>0.3</v>
      </c>
      <c r="H508" s="264">
        <f>IF(ISNUMBER(SEARCH('2023 i 2024'!$C$2, C508)), 1, 0)</f>
        <v>0</v>
      </c>
    </row>
    <row r="509" spans="1:8" x14ac:dyDescent="0.35">
      <c r="A509" s="265" t="s">
        <v>2569</v>
      </c>
      <c r="B509" s="266">
        <v>4880</v>
      </c>
      <c r="C509" s="267" t="s">
        <v>2570</v>
      </c>
      <c r="D509" s="268" t="s">
        <v>2571</v>
      </c>
      <c r="E509" s="269" t="s">
        <v>1034</v>
      </c>
      <c r="F509" s="270">
        <v>0.2</v>
      </c>
      <c r="G509" s="270">
        <v>0.3</v>
      </c>
      <c r="H509" s="264">
        <f>IF(ISNUMBER(SEARCH('2023 i 2024'!$C$2, C509)), 1, 0)</f>
        <v>0</v>
      </c>
    </row>
    <row r="510" spans="1:8" x14ac:dyDescent="0.35">
      <c r="A510" s="265" t="s">
        <v>2572</v>
      </c>
      <c r="B510" s="266">
        <v>4898</v>
      </c>
      <c r="C510" s="267" t="s">
        <v>2573</v>
      </c>
      <c r="D510" s="268" t="s">
        <v>2574</v>
      </c>
      <c r="E510" s="271" t="s">
        <v>1034</v>
      </c>
      <c r="F510" s="270">
        <v>0.2</v>
      </c>
      <c r="G510" s="270">
        <v>0.3</v>
      </c>
      <c r="H510" s="264">
        <f>IF(ISNUMBER(SEARCH('2023 i 2024'!$C$2, C510)), 1, 0)</f>
        <v>0</v>
      </c>
    </row>
    <row r="511" spans="1:8" x14ac:dyDescent="0.35">
      <c r="A511" s="265" t="s">
        <v>2575</v>
      </c>
      <c r="B511" s="266">
        <v>4901</v>
      </c>
      <c r="C511" s="267" t="s">
        <v>2576</v>
      </c>
      <c r="D511" s="268" t="s">
        <v>2577</v>
      </c>
      <c r="E511" s="271" t="s">
        <v>1034</v>
      </c>
      <c r="F511" s="270">
        <v>0.2</v>
      </c>
      <c r="G511" s="270">
        <v>0.3</v>
      </c>
      <c r="H511" s="264">
        <f>IF(ISNUMBER(SEARCH('2023 i 2024'!$C$2, C511)), 1, 0)</f>
        <v>0</v>
      </c>
    </row>
    <row r="512" spans="1:8" x14ac:dyDescent="0.35">
      <c r="A512" s="265" t="s">
        <v>2578</v>
      </c>
      <c r="B512" s="266">
        <v>4910</v>
      </c>
      <c r="C512" s="267" t="s">
        <v>2579</v>
      </c>
      <c r="D512" s="268" t="s">
        <v>2580</v>
      </c>
      <c r="E512" s="271" t="s">
        <v>1588</v>
      </c>
      <c r="F512" s="270">
        <v>0.2</v>
      </c>
      <c r="G512" s="270">
        <v>0.3</v>
      </c>
      <c r="H512" s="264">
        <f>IF(ISNUMBER(SEARCH('2023 i 2024'!$C$2, C512)), 1, 0)</f>
        <v>0</v>
      </c>
    </row>
    <row r="513" spans="1:8" x14ac:dyDescent="0.35">
      <c r="A513" s="265" t="s">
        <v>2581</v>
      </c>
      <c r="B513" s="266">
        <v>4928</v>
      </c>
      <c r="C513" s="267" t="s">
        <v>2582</v>
      </c>
      <c r="D513" s="268" t="s">
        <v>2583</v>
      </c>
      <c r="E513" s="269" t="s">
        <v>1034</v>
      </c>
      <c r="F513" s="270">
        <v>0.2</v>
      </c>
      <c r="G513" s="270">
        <v>0.3</v>
      </c>
      <c r="H513" s="264">
        <f>IF(ISNUMBER(SEARCH('2023 i 2024'!$C$2, C513)), 1, 0)</f>
        <v>0</v>
      </c>
    </row>
    <row r="514" spans="1:8" x14ac:dyDescent="0.35">
      <c r="A514" s="265" t="s">
        <v>2584</v>
      </c>
      <c r="B514" s="266">
        <v>4936</v>
      </c>
      <c r="C514" s="267" t="s">
        <v>2585</v>
      </c>
      <c r="D514" s="268" t="s">
        <v>2586</v>
      </c>
      <c r="E514" s="271" t="s">
        <v>1140</v>
      </c>
      <c r="F514" s="270">
        <v>0.2</v>
      </c>
      <c r="G514" s="270">
        <v>0.3</v>
      </c>
      <c r="H514" s="264">
        <f>IF(ISNUMBER(SEARCH('2023 i 2024'!$C$2, C514)), 1, 0)</f>
        <v>0</v>
      </c>
    </row>
    <row r="515" spans="1:8" x14ac:dyDescent="0.35">
      <c r="A515" s="265" t="s">
        <v>2587</v>
      </c>
      <c r="B515" s="266">
        <v>4944</v>
      </c>
      <c r="C515" s="267" t="s">
        <v>2588</v>
      </c>
      <c r="D515" s="268" t="s">
        <v>2589</v>
      </c>
      <c r="E515" s="271" t="s">
        <v>1034</v>
      </c>
      <c r="F515" s="270">
        <v>0.2</v>
      </c>
      <c r="G515" s="270">
        <v>0.3</v>
      </c>
      <c r="H515" s="264">
        <f>IF(ISNUMBER(SEARCH('2023 i 2024'!$C$2, C515)), 1, 0)</f>
        <v>0</v>
      </c>
    </row>
    <row r="516" spans="1:8" x14ac:dyDescent="0.35">
      <c r="A516" s="265" t="s">
        <v>2590</v>
      </c>
      <c r="B516" s="266">
        <v>4952</v>
      </c>
      <c r="C516" s="267" t="s">
        <v>2591</v>
      </c>
      <c r="D516" s="268" t="s">
        <v>2592</v>
      </c>
      <c r="E516" s="271" t="s">
        <v>1038</v>
      </c>
      <c r="F516" s="270">
        <v>0.2</v>
      </c>
      <c r="G516" s="270">
        <v>0.3</v>
      </c>
      <c r="H516" s="264">
        <f>IF(ISNUMBER(SEARCH('2023 i 2024'!$C$2, C516)), 1, 0)</f>
        <v>0</v>
      </c>
    </row>
    <row r="517" spans="1:8" x14ac:dyDescent="0.35">
      <c r="A517" s="265" t="s">
        <v>2593</v>
      </c>
      <c r="B517" s="266">
        <v>4979</v>
      </c>
      <c r="C517" s="267" t="s">
        <v>2594</v>
      </c>
      <c r="D517" s="268" t="s">
        <v>2595</v>
      </c>
      <c r="E517" s="269" t="s">
        <v>1034</v>
      </c>
      <c r="F517" s="270">
        <v>0.2</v>
      </c>
      <c r="G517" s="270">
        <v>0.3</v>
      </c>
      <c r="H517" s="264">
        <f>IF(ISNUMBER(SEARCH('2023 i 2024'!$C$2, C517)), 1, 0)</f>
        <v>0</v>
      </c>
    </row>
    <row r="518" spans="1:8" x14ac:dyDescent="0.35">
      <c r="A518" s="265" t="s">
        <v>2596</v>
      </c>
      <c r="B518" s="266">
        <v>4987</v>
      </c>
      <c r="C518" s="267" t="s">
        <v>2597</v>
      </c>
      <c r="D518" s="268" t="s">
        <v>2598</v>
      </c>
      <c r="E518" s="271" t="s">
        <v>1042</v>
      </c>
      <c r="F518" s="270">
        <v>0.2</v>
      </c>
      <c r="G518" s="270">
        <v>0.3</v>
      </c>
      <c r="H518" s="264">
        <f>IF(ISNUMBER(SEARCH('2023 i 2024'!$C$2, C518)), 1, 0)</f>
        <v>0</v>
      </c>
    </row>
    <row r="519" spans="1:8" x14ac:dyDescent="0.35">
      <c r="A519" s="265" t="s">
        <v>2599</v>
      </c>
      <c r="B519" s="266">
        <v>5797</v>
      </c>
      <c r="C519" s="267" t="s">
        <v>2600</v>
      </c>
      <c r="D519" s="268" t="s">
        <v>2601</v>
      </c>
      <c r="E519" s="271" t="s">
        <v>1140</v>
      </c>
      <c r="F519" s="270">
        <v>0.2</v>
      </c>
      <c r="G519" s="270">
        <v>0.25</v>
      </c>
      <c r="H519" s="264">
        <f>IF(ISNUMBER(SEARCH('2023 i 2024'!$C$2, C519)), 1, 0)</f>
        <v>0</v>
      </c>
    </row>
    <row r="520" spans="1:8" x14ac:dyDescent="0.35">
      <c r="A520" s="265" t="s">
        <v>2602</v>
      </c>
      <c r="B520" s="266">
        <v>4995</v>
      </c>
      <c r="C520" s="267" t="s">
        <v>2603</v>
      </c>
      <c r="D520" s="268" t="s">
        <v>2604</v>
      </c>
      <c r="E520" s="271" t="s">
        <v>1034</v>
      </c>
      <c r="F520" s="270">
        <v>0.2</v>
      </c>
      <c r="G520" s="270">
        <v>0.3</v>
      </c>
      <c r="H520" s="264">
        <f>IF(ISNUMBER(SEARCH('2023 i 2024'!$C$2, C520)), 1, 0)</f>
        <v>0</v>
      </c>
    </row>
    <row r="521" spans="1:8" x14ac:dyDescent="0.35">
      <c r="A521" s="265" t="s">
        <v>2605</v>
      </c>
      <c r="B521" s="266">
        <v>5002</v>
      </c>
      <c r="C521" s="267" t="s">
        <v>2606</v>
      </c>
      <c r="D521" s="268" t="s">
        <v>2607</v>
      </c>
      <c r="E521" s="269" t="s">
        <v>2065</v>
      </c>
      <c r="F521" s="270">
        <v>0.2</v>
      </c>
      <c r="G521" s="270">
        <v>0.3</v>
      </c>
      <c r="H521" s="264">
        <f>IF(ISNUMBER(SEARCH('2023 i 2024'!$C$2, C521)), 1, 0)</f>
        <v>0</v>
      </c>
    </row>
    <row r="522" spans="1:8" x14ac:dyDescent="0.35">
      <c r="A522" s="265" t="s">
        <v>2608</v>
      </c>
      <c r="B522" s="266">
        <v>5029</v>
      </c>
      <c r="C522" s="267" t="s">
        <v>2609</v>
      </c>
      <c r="D522" s="268" t="s">
        <v>2610</v>
      </c>
      <c r="E522" s="271" t="s">
        <v>1174</v>
      </c>
      <c r="F522" s="270">
        <v>0.224</v>
      </c>
      <c r="G522" s="270">
        <v>0.33600000000000002</v>
      </c>
      <c r="H522" s="264">
        <f>IF(ISNUMBER(SEARCH('2023 i 2024'!$C$2, C522)), 1, 0)</f>
        <v>0</v>
      </c>
    </row>
    <row r="523" spans="1:8" x14ac:dyDescent="0.35">
      <c r="A523" s="265" t="s">
        <v>2611</v>
      </c>
      <c r="B523" s="266">
        <v>5843</v>
      </c>
      <c r="C523" s="267" t="s">
        <v>2612</v>
      </c>
      <c r="D523" s="268" t="s">
        <v>2613</v>
      </c>
      <c r="E523" s="271" t="s">
        <v>1038</v>
      </c>
      <c r="F523" s="270">
        <v>0.2</v>
      </c>
      <c r="G523" s="270">
        <v>0.3</v>
      </c>
      <c r="H523" s="264">
        <f>IF(ISNUMBER(SEARCH('2023 i 2024'!$C$2, C523)), 1, 0)</f>
        <v>0</v>
      </c>
    </row>
    <row r="524" spans="1:8" x14ac:dyDescent="0.35">
      <c r="A524" s="265" t="s">
        <v>2614</v>
      </c>
      <c r="B524" s="266">
        <v>5037</v>
      </c>
      <c r="C524" s="267" t="s">
        <v>2615</v>
      </c>
      <c r="D524" s="268" t="s">
        <v>2616</v>
      </c>
      <c r="E524" s="271" t="s">
        <v>2762</v>
      </c>
      <c r="F524" s="270">
        <v>0.21</v>
      </c>
      <c r="G524" s="270">
        <v>0.31</v>
      </c>
      <c r="H524" s="264">
        <f>IF(ISNUMBER(SEARCH('2023 i 2024'!$C$2, C524)), 1, 0)</f>
        <v>0</v>
      </c>
    </row>
    <row r="525" spans="1:8" x14ac:dyDescent="0.35">
      <c r="A525" s="265" t="s">
        <v>2617</v>
      </c>
      <c r="B525" s="266">
        <v>5045</v>
      </c>
      <c r="C525" s="267" t="s">
        <v>2618</v>
      </c>
      <c r="D525" s="268" t="s">
        <v>2619</v>
      </c>
      <c r="E525" s="269" t="s">
        <v>1034</v>
      </c>
      <c r="F525" s="270">
        <v>0.2</v>
      </c>
      <c r="G525" s="270">
        <v>0.3</v>
      </c>
      <c r="H525" s="264">
        <f>IF(ISNUMBER(SEARCH('2023 i 2024'!$C$2, C525)), 1, 0)</f>
        <v>0</v>
      </c>
    </row>
    <row r="526" spans="1:8" x14ac:dyDescent="0.35">
      <c r="A526" s="265" t="s">
        <v>2620</v>
      </c>
      <c r="B526" s="266">
        <v>5053</v>
      </c>
      <c r="C526" s="267" t="s">
        <v>2621</v>
      </c>
      <c r="D526" s="268" t="s">
        <v>2622</v>
      </c>
      <c r="E526" s="271" t="s">
        <v>1034</v>
      </c>
      <c r="F526" s="270">
        <v>0.2</v>
      </c>
      <c r="G526" s="270">
        <v>0.3</v>
      </c>
      <c r="H526" s="264">
        <f>IF(ISNUMBER(SEARCH('2023 i 2024'!$C$2, C526)), 1, 0)</f>
        <v>0</v>
      </c>
    </row>
    <row r="527" spans="1:8" x14ac:dyDescent="0.35">
      <c r="A527" s="265" t="s">
        <v>2623</v>
      </c>
      <c r="B527" s="266">
        <v>5061</v>
      </c>
      <c r="C527" s="267" t="s">
        <v>2624</v>
      </c>
      <c r="D527" s="268" t="s">
        <v>2625</v>
      </c>
      <c r="E527" s="271" t="s">
        <v>1140</v>
      </c>
      <c r="F527" s="270">
        <v>0.22</v>
      </c>
      <c r="G527" s="270">
        <v>0.33</v>
      </c>
      <c r="H527" s="264">
        <f>IF(ISNUMBER(SEARCH('2023 i 2024'!$C$2, C527)), 1, 0)</f>
        <v>0</v>
      </c>
    </row>
    <row r="528" spans="1:8" x14ac:dyDescent="0.35">
      <c r="A528" s="265" t="s">
        <v>2626</v>
      </c>
      <c r="B528" s="266">
        <v>5070</v>
      </c>
      <c r="C528" s="267" t="s">
        <v>2627</v>
      </c>
      <c r="D528" s="268" t="s">
        <v>2628</v>
      </c>
      <c r="E528" s="271" t="s">
        <v>1034</v>
      </c>
      <c r="F528" s="270">
        <v>0.2</v>
      </c>
      <c r="G528" s="270">
        <v>0.3</v>
      </c>
      <c r="H528" s="264">
        <f>IF(ISNUMBER(SEARCH('2023 i 2024'!$C$2, C528)), 1, 0)</f>
        <v>0</v>
      </c>
    </row>
    <row r="529" spans="1:8" x14ac:dyDescent="0.35">
      <c r="A529" s="265" t="s">
        <v>2629</v>
      </c>
      <c r="B529" s="266">
        <v>5088</v>
      </c>
      <c r="C529" s="267" t="s">
        <v>2630</v>
      </c>
      <c r="D529" s="268" t="s">
        <v>2631</v>
      </c>
      <c r="E529" s="269" t="s">
        <v>1034</v>
      </c>
      <c r="F529" s="270">
        <v>0.2</v>
      </c>
      <c r="G529" s="270">
        <v>0.3</v>
      </c>
      <c r="H529" s="264">
        <f>IF(ISNUMBER(SEARCH('2023 i 2024'!$C$2, C529)), 1, 0)</f>
        <v>0</v>
      </c>
    </row>
    <row r="530" spans="1:8" x14ac:dyDescent="0.35">
      <c r="A530" s="265" t="s">
        <v>2632</v>
      </c>
      <c r="B530" s="266">
        <v>5096</v>
      </c>
      <c r="C530" s="267" t="s">
        <v>2633</v>
      </c>
      <c r="D530" s="268" t="s">
        <v>2634</v>
      </c>
      <c r="E530" s="271" t="s">
        <v>1174</v>
      </c>
      <c r="F530" s="270">
        <v>0.222</v>
      </c>
      <c r="G530" s="270">
        <v>0.33600000000000002</v>
      </c>
      <c r="H530" s="264">
        <f>IF(ISNUMBER(SEARCH('2023 i 2024'!$C$2, C530)), 1, 0)</f>
        <v>0</v>
      </c>
    </row>
    <row r="531" spans="1:8" x14ac:dyDescent="0.35">
      <c r="A531" s="265" t="s">
        <v>2635</v>
      </c>
      <c r="B531" s="266">
        <v>5118</v>
      </c>
      <c r="C531" s="267" t="s">
        <v>2636</v>
      </c>
      <c r="D531" s="268" t="s">
        <v>2637</v>
      </c>
      <c r="E531" s="271" t="s">
        <v>1221</v>
      </c>
      <c r="F531" s="270">
        <v>0.22</v>
      </c>
      <c r="G531" s="270">
        <v>0.25</v>
      </c>
      <c r="H531" s="264">
        <f>IF(ISNUMBER(SEARCH('2023 i 2024'!$C$2, C531)), 1, 0)</f>
        <v>0</v>
      </c>
    </row>
    <row r="532" spans="1:8" x14ac:dyDescent="0.35">
      <c r="A532" s="265" t="s">
        <v>2638</v>
      </c>
      <c r="B532" s="266">
        <v>5126</v>
      </c>
      <c r="C532" s="267" t="s">
        <v>2639</v>
      </c>
      <c r="D532" s="268" t="s">
        <v>2640</v>
      </c>
      <c r="E532" s="271" t="s">
        <v>1084</v>
      </c>
      <c r="F532" s="270">
        <v>0.18</v>
      </c>
      <c r="G532" s="270">
        <v>0.3</v>
      </c>
      <c r="H532" s="264">
        <f>IF(ISNUMBER(SEARCH('2023 i 2024'!$C$2, C532)), 1, 0)</f>
        <v>0</v>
      </c>
    </row>
    <row r="533" spans="1:8" x14ac:dyDescent="0.35">
      <c r="A533" s="265" t="s">
        <v>2641</v>
      </c>
      <c r="B533" s="266">
        <v>5134</v>
      </c>
      <c r="C533" s="267" t="s">
        <v>2642</v>
      </c>
      <c r="D533" s="268" t="s">
        <v>2643</v>
      </c>
      <c r="E533" s="269" t="s">
        <v>1174</v>
      </c>
      <c r="F533" s="270">
        <v>0.2</v>
      </c>
      <c r="G533" s="270">
        <v>0.3</v>
      </c>
      <c r="H533" s="264">
        <f>IF(ISNUMBER(SEARCH('2023 i 2024'!$C$2, C533)), 1, 0)</f>
        <v>0</v>
      </c>
    </row>
    <row r="534" spans="1:8" x14ac:dyDescent="0.35">
      <c r="A534" s="265" t="s">
        <v>2644</v>
      </c>
      <c r="B534" s="266">
        <v>5142</v>
      </c>
      <c r="C534" s="267" t="s">
        <v>2645</v>
      </c>
      <c r="D534" s="268" t="s">
        <v>2646</v>
      </c>
      <c r="E534" s="271" t="s">
        <v>1034</v>
      </c>
      <c r="F534" s="270">
        <v>0.2</v>
      </c>
      <c r="G534" s="270">
        <v>0.3</v>
      </c>
      <c r="H534" s="264">
        <f>IF(ISNUMBER(SEARCH('2023 i 2024'!$C$2, C534)), 1, 0)</f>
        <v>0</v>
      </c>
    </row>
    <row r="535" spans="1:8" x14ac:dyDescent="0.35">
      <c r="A535" s="265" t="s">
        <v>2647</v>
      </c>
      <c r="B535" s="266">
        <v>5169</v>
      </c>
      <c r="C535" s="267" t="s">
        <v>2648</v>
      </c>
      <c r="D535" s="268" t="s">
        <v>2649</v>
      </c>
      <c r="E535" s="271" t="s">
        <v>1034</v>
      </c>
      <c r="F535" s="270">
        <v>0.2</v>
      </c>
      <c r="G535" s="270">
        <v>0.3</v>
      </c>
      <c r="H535" s="264">
        <f>IF(ISNUMBER(SEARCH('2023 i 2024'!$C$2, C535)), 1, 0)</f>
        <v>0</v>
      </c>
    </row>
    <row r="536" spans="1:8" x14ac:dyDescent="0.35">
      <c r="A536" s="265" t="s">
        <v>2650</v>
      </c>
      <c r="B536" s="266">
        <v>6254</v>
      </c>
      <c r="C536" s="267" t="s">
        <v>2651</v>
      </c>
      <c r="D536" s="268" t="s">
        <v>2652</v>
      </c>
      <c r="E536" s="271" t="s">
        <v>1140</v>
      </c>
      <c r="F536" s="270">
        <v>0.15</v>
      </c>
      <c r="G536" s="270">
        <v>0.3</v>
      </c>
      <c r="H536" s="264">
        <f>IF(ISNUMBER(SEARCH('2023 i 2024'!$C$2, C536)), 1, 0)</f>
        <v>0</v>
      </c>
    </row>
    <row r="537" spans="1:8" x14ac:dyDescent="0.35">
      <c r="A537" s="265" t="s">
        <v>2653</v>
      </c>
      <c r="B537" s="266">
        <v>5177</v>
      </c>
      <c r="C537" s="267" t="s">
        <v>2654</v>
      </c>
      <c r="D537" s="268" t="s">
        <v>2655</v>
      </c>
      <c r="E537" s="269" t="s">
        <v>1221</v>
      </c>
      <c r="F537" s="270">
        <v>0.2</v>
      </c>
      <c r="G537" s="270">
        <v>0.3</v>
      </c>
      <c r="H537" s="264">
        <f>IF(ISNUMBER(SEARCH('2023 i 2024'!$C$2, C537)), 1, 0)</f>
        <v>0</v>
      </c>
    </row>
    <row r="538" spans="1:8" x14ac:dyDescent="0.35">
      <c r="A538" s="265" t="s">
        <v>2656</v>
      </c>
      <c r="B538" s="266">
        <v>5185</v>
      </c>
      <c r="C538" s="267" t="s">
        <v>2657</v>
      </c>
      <c r="D538" s="268" t="s">
        <v>2658</v>
      </c>
      <c r="E538" s="271" t="s">
        <v>1034</v>
      </c>
      <c r="F538" s="270">
        <v>0.2</v>
      </c>
      <c r="G538" s="270">
        <v>0.3</v>
      </c>
      <c r="H538" s="264">
        <f>IF(ISNUMBER(SEARCH('2023 i 2024'!$C$2, C538)), 1, 0)</f>
        <v>0</v>
      </c>
    </row>
    <row r="539" spans="1:8" x14ac:dyDescent="0.35">
      <c r="A539" s="265" t="s">
        <v>2659</v>
      </c>
      <c r="B539" s="266">
        <v>5193</v>
      </c>
      <c r="C539" s="267" t="s">
        <v>2660</v>
      </c>
      <c r="D539" s="268" t="s">
        <v>2661</v>
      </c>
      <c r="E539" s="271" t="s">
        <v>1034</v>
      </c>
      <c r="F539" s="270">
        <v>0.2</v>
      </c>
      <c r="G539" s="270">
        <v>0.3</v>
      </c>
      <c r="H539" s="264">
        <f>IF(ISNUMBER(SEARCH('2023 i 2024'!$C$2, C539)), 1, 0)</f>
        <v>0</v>
      </c>
    </row>
    <row r="540" spans="1:8" x14ac:dyDescent="0.35">
      <c r="A540" s="265" t="s">
        <v>2662</v>
      </c>
      <c r="B540" s="266">
        <v>5207</v>
      </c>
      <c r="C540" s="267" t="s">
        <v>2663</v>
      </c>
      <c r="D540" s="268" t="s">
        <v>2664</v>
      </c>
      <c r="E540" s="271" t="s">
        <v>1034</v>
      </c>
      <c r="F540" s="270">
        <v>0.2</v>
      </c>
      <c r="G540" s="270">
        <v>0.3</v>
      </c>
      <c r="H540" s="264">
        <f>IF(ISNUMBER(SEARCH('2023 i 2024'!$C$2, C540)), 1, 0)</f>
        <v>0</v>
      </c>
    </row>
    <row r="541" spans="1:8" x14ac:dyDescent="0.35">
      <c r="A541" s="265" t="s">
        <v>2665</v>
      </c>
      <c r="B541" s="266">
        <v>5959</v>
      </c>
      <c r="C541" s="267" t="s">
        <v>2666</v>
      </c>
      <c r="D541" s="268" t="s">
        <v>2667</v>
      </c>
      <c r="E541" s="269" t="s">
        <v>1034</v>
      </c>
      <c r="F541" s="270">
        <v>0.2</v>
      </c>
      <c r="G541" s="270">
        <v>0.3</v>
      </c>
      <c r="H541" s="264">
        <f>IF(ISNUMBER(SEARCH('2023 i 2024'!$C$2, C541)), 1, 0)</f>
        <v>0</v>
      </c>
    </row>
    <row r="542" spans="1:8" x14ac:dyDescent="0.35">
      <c r="A542" s="265" t="s">
        <v>2668</v>
      </c>
      <c r="B542" s="266">
        <v>5215</v>
      </c>
      <c r="C542" s="267" t="s">
        <v>2669</v>
      </c>
      <c r="D542" s="268" t="s">
        <v>2670</v>
      </c>
      <c r="E542" s="271" t="s">
        <v>1034</v>
      </c>
      <c r="F542" s="270">
        <v>0.2</v>
      </c>
      <c r="G542" s="270">
        <v>0.3</v>
      </c>
      <c r="H542" s="264">
        <f>IF(ISNUMBER(SEARCH('2023 i 2024'!$C$2, C542)), 1, 0)</f>
        <v>0</v>
      </c>
    </row>
    <row r="543" spans="1:8" x14ac:dyDescent="0.35">
      <c r="A543" s="265" t="s">
        <v>2671</v>
      </c>
      <c r="B543" s="266">
        <v>1333</v>
      </c>
      <c r="C543" s="267" t="s">
        <v>2672</v>
      </c>
      <c r="D543" s="268" t="s">
        <v>2673</v>
      </c>
      <c r="E543" s="271" t="s">
        <v>2049</v>
      </c>
      <c r="F543" s="270">
        <v>0.23599999999999999</v>
      </c>
      <c r="G543" s="270">
        <v>0.35399999999999998</v>
      </c>
      <c r="H543" s="264">
        <f>IF(ISNUMBER(SEARCH('2023 i 2024'!$C$2, C543)), 1, 0)</f>
        <v>0</v>
      </c>
    </row>
    <row r="544" spans="1:8" x14ac:dyDescent="0.35">
      <c r="A544" s="265" t="s">
        <v>2674</v>
      </c>
      <c r="B544" s="266">
        <v>5223</v>
      </c>
      <c r="C544" s="267" t="s">
        <v>2675</v>
      </c>
      <c r="D544" s="268" t="s">
        <v>2676</v>
      </c>
      <c r="E544" s="271" t="s">
        <v>1034</v>
      </c>
      <c r="F544" s="270">
        <v>0.2</v>
      </c>
      <c r="G544" s="270">
        <v>0.3</v>
      </c>
      <c r="H544" s="264">
        <f>IF(ISNUMBER(SEARCH('2023 i 2024'!$C$2, C544)), 1, 0)</f>
        <v>0</v>
      </c>
    </row>
    <row r="545" spans="1:8" x14ac:dyDescent="0.35">
      <c r="A545" s="265" t="s">
        <v>2677</v>
      </c>
      <c r="B545" s="266">
        <v>5436</v>
      </c>
      <c r="C545" s="267" t="s">
        <v>2678</v>
      </c>
      <c r="D545" s="268" t="s">
        <v>2679</v>
      </c>
      <c r="E545" s="271" t="s">
        <v>1034</v>
      </c>
      <c r="F545" s="270">
        <v>0.2</v>
      </c>
      <c r="G545" s="270">
        <v>0.3</v>
      </c>
      <c r="H545" s="264">
        <f>IF(ISNUMBER(SEARCH('2023 i 2024'!$C$2, C545)), 1, 0)</f>
        <v>0</v>
      </c>
    </row>
    <row r="546" spans="1:8" x14ac:dyDescent="0.35">
      <c r="A546" s="265" t="s">
        <v>2680</v>
      </c>
      <c r="B546" s="266">
        <v>5231</v>
      </c>
      <c r="C546" s="267" t="s">
        <v>2681</v>
      </c>
      <c r="D546" s="268" t="s">
        <v>2682</v>
      </c>
      <c r="E546" s="269" t="s">
        <v>1034</v>
      </c>
      <c r="F546" s="270">
        <v>0.2</v>
      </c>
      <c r="G546" s="270">
        <v>0.3</v>
      </c>
      <c r="H546" s="264">
        <f>IF(ISNUMBER(SEARCH('2023 i 2024'!$C$2, C546)), 1, 0)</f>
        <v>0</v>
      </c>
    </row>
    <row r="547" spans="1:8" x14ac:dyDescent="0.35">
      <c r="A547" s="265" t="s">
        <v>2683</v>
      </c>
      <c r="B547" s="266">
        <v>5240</v>
      </c>
      <c r="C547" s="267" t="s">
        <v>2684</v>
      </c>
      <c r="D547" s="268" t="s">
        <v>2685</v>
      </c>
      <c r="E547" s="271" t="s">
        <v>1221</v>
      </c>
      <c r="F547" s="270">
        <v>0.2</v>
      </c>
      <c r="G547" s="270">
        <v>0.3</v>
      </c>
      <c r="H547" s="264">
        <f>IF(ISNUMBER(SEARCH('2023 i 2024'!$C$2, C547)), 1, 0)</f>
        <v>0</v>
      </c>
    </row>
    <row r="548" spans="1:8" x14ac:dyDescent="0.35">
      <c r="A548" s="265" t="s">
        <v>2686</v>
      </c>
      <c r="B548" s="266">
        <v>5258</v>
      </c>
      <c r="C548" s="267" t="s">
        <v>2687</v>
      </c>
      <c r="D548" s="268" t="s">
        <v>2688</v>
      </c>
      <c r="E548" s="271" t="s">
        <v>1034</v>
      </c>
      <c r="F548" s="270">
        <v>0.2</v>
      </c>
      <c r="G548" s="270">
        <v>0.3</v>
      </c>
      <c r="H548" s="264">
        <f>IF(ISNUMBER(SEARCH('2023 i 2024'!$C$2, C548)), 1, 0)</f>
        <v>0</v>
      </c>
    </row>
    <row r="549" spans="1:8" x14ac:dyDescent="0.35">
      <c r="A549" s="265" t="s">
        <v>2689</v>
      </c>
      <c r="B549" s="266">
        <v>5266</v>
      </c>
      <c r="C549" s="267" t="s">
        <v>2690</v>
      </c>
      <c r="D549" s="268" t="s">
        <v>2691</v>
      </c>
      <c r="E549" s="271" t="s">
        <v>1034</v>
      </c>
      <c r="F549" s="270">
        <v>0.2</v>
      </c>
      <c r="G549" s="270">
        <v>0.3</v>
      </c>
      <c r="H549" s="264">
        <f>IF(ISNUMBER(SEARCH('2023 i 2024'!$C$2, C549)), 1, 0)</f>
        <v>0</v>
      </c>
    </row>
    <row r="550" spans="1:8" x14ac:dyDescent="0.35">
      <c r="A550" s="265" t="s">
        <v>2692</v>
      </c>
      <c r="B550" s="266">
        <v>5274</v>
      </c>
      <c r="C550" s="267" t="s">
        <v>2693</v>
      </c>
      <c r="D550" s="268" t="s">
        <v>2694</v>
      </c>
      <c r="E550" s="269" t="s">
        <v>1034</v>
      </c>
      <c r="F550" s="270">
        <v>0.2</v>
      </c>
      <c r="G550" s="270">
        <v>0.3</v>
      </c>
      <c r="H550" s="264">
        <f>IF(ISNUMBER(SEARCH('2023 i 2024'!$C$2, C550)), 1, 0)</f>
        <v>0</v>
      </c>
    </row>
    <row r="551" spans="1:8" x14ac:dyDescent="0.35">
      <c r="A551" s="265" t="s">
        <v>2695</v>
      </c>
      <c r="B551" s="266">
        <v>5282</v>
      </c>
      <c r="C551" s="267" t="s">
        <v>2696</v>
      </c>
      <c r="D551" s="268" t="s">
        <v>2697</v>
      </c>
      <c r="E551" s="271" t="s">
        <v>1034</v>
      </c>
      <c r="F551" s="270">
        <v>0.2</v>
      </c>
      <c r="G551" s="270">
        <v>0.3</v>
      </c>
      <c r="H551" s="264">
        <f>IF(ISNUMBER(SEARCH('2023 i 2024'!$C$2, C551)), 1, 0)</f>
        <v>0</v>
      </c>
    </row>
    <row r="552" spans="1:8" x14ac:dyDescent="0.35">
      <c r="A552" s="265" t="s">
        <v>2698</v>
      </c>
      <c r="B552" s="266">
        <v>5665</v>
      </c>
      <c r="C552" s="267" t="s">
        <v>2699</v>
      </c>
      <c r="D552" s="268" t="s">
        <v>2700</v>
      </c>
      <c r="E552" s="271" t="s">
        <v>1034</v>
      </c>
      <c r="F552" s="270">
        <v>0.2</v>
      </c>
      <c r="G552" s="270">
        <v>0.3</v>
      </c>
      <c r="H552" s="264">
        <f>IF(ISNUMBER(SEARCH('2023 i 2024'!$C$2, C552)), 1, 0)</f>
        <v>0</v>
      </c>
    </row>
    <row r="553" spans="1:8" x14ac:dyDescent="0.35">
      <c r="A553" s="265" t="s">
        <v>2701</v>
      </c>
      <c r="B553" s="266">
        <v>5304</v>
      </c>
      <c r="C553" s="267" t="s">
        <v>2702</v>
      </c>
      <c r="D553" s="268" t="s">
        <v>2703</v>
      </c>
      <c r="E553" s="271" t="s">
        <v>1221</v>
      </c>
      <c r="F553" s="270">
        <v>0.22</v>
      </c>
      <c r="G553" s="270">
        <v>0.33</v>
      </c>
      <c r="H553" s="264">
        <f>IF(ISNUMBER(SEARCH('2023 i 2024'!$C$2, C553)), 1, 0)</f>
        <v>0</v>
      </c>
    </row>
    <row r="554" spans="1:8" x14ac:dyDescent="0.35">
      <c r="A554" s="265" t="s">
        <v>2704</v>
      </c>
      <c r="B554" s="266">
        <v>5312</v>
      </c>
      <c r="C554" s="267" t="s">
        <v>2705</v>
      </c>
      <c r="D554" s="268" t="s">
        <v>2706</v>
      </c>
      <c r="E554" s="269" t="s">
        <v>1038</v>
      </c>
      <c r="F554" s="270">
        <v>0.21299999999999999</v>
      </c>
      <c r="G554" s="270">
        <v>0.313</v>
      </c>
      <c r="H554" s="264">
        <f>IF(ISNUMBER(SEARCH('2023 i 2024'!$C$2, C554)), 1, 0)</f>
        <v>0</v>
      </c>
    </row>
    <row r="555" spans="1:8" x14ac:dyDescent="0.35">
      <c r="A555" s="265" t="s">
        <v>2707</v>
      </c>
      <c r="B555" s="266">
        <v>5401</v>
      </c>
      <c r="C555" s="267" t="s">
        <v>2708</v>
      </c>
      <c r="D555" s="268" t="s">
        <v>2709</v>
      </c>
      <c r="E555" s="271" t="s">
        <v>1042</v>
      </c>
      <c r="F555" s="270">
        <v>0.2</v>
      </c>
      <c r="G555" s="270">
        <v>0.3</v>
      </c>
      <c r="H555" s="264">
        <f>IF(ISNUMBER(SEARCH('2023 i 2024'!$C$2, C555)), 1, 0)</f>
        <v>0</v>
      </c>
    </row>
    <row r="556" spans="1:8" x14ac:dyDescent="0.35">
      <c r="A556" s="265" t="s">
        <v>2710</v>
      </c>
      <c r="B556" s="266">
        <v>6025</v>
      </c>
      <c r="C556" s="267" t="s">
        <v>2711</v>
      </c>
      <c r="D556" s="268" t="s">
        <v>2712</v>
      </c>
      <c r="E556" s="271" t="s">
        <v>1034</v>
      </c>
      <c r="F556" s="270">
        <v>0.2</v>
      </c>
      <c r="G556" s="270">
        <v>0.3</v>
      </c>
      <c r="H556" s="264">
        <f>IF(ISNUMBER(SEARCH('2023 i 2024'!$C$2, C556)), 1, 0)</f>
        <v>0</v>
      </c>
    </row>
    <row r="557" spans="1:8" x14ac:dyDescent="0.35">
      <c r="A557" s="265" t="s">
        <v>2713</v>
      </c>
      <c r="B557" s="279">
        <v>5347</v>
      </c>
      <c r="C557" s="280" t="s">
        <v>2714</v>
      </c>
      <c r="D557" s="268" t="s">
        <v>2715</v>
      </c>
      <c r="E557" s="271" t="s">
        <v>1588</v>
      </c>
      <c r="F557" s="270">
        <v>0.218</v>
      </c>
      <c r="G557" s="270">
        <v>0.32700000000000001</v>
      </c>
      <c r="H557" s="264">
        <f>IF(ISNUMBER(SEARCH('2023 i 2024'!$C$2, C557)), 1, 0)</f>
        <v>0</v>
      </c>
    </row>
    <row r="558" spans="1:8" x14ac:dyDescent="0.35">
      <c r="A558" s="264" t="s">
        <v>2716</v>
      </c>
      <c r="G558" s="264" t="s">
        <v>720</v>
      </c>
      <c r="H558" s="264">
        <f>SUBTOTAL(109,Tablica4[Podudaranje s pretragom])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25EF-FC5F-7C49-934C-FD11092FAB3E}">
  <sheetPr codeName="Sheet7"/>
  <dimension ref="A1:C76"/>
  <sheetViews>
    <sheetView workbookViewId="0">
      <selection activeCell="B10" sqref="B10"/>
    </sheetView>
  </sheetViews>
  <sheetFormatPr defaultColWidth="10.6640625" defaultRowHeight="15.5" x14ac:dyDescent="0.35"/>
  <cols>
    <col min="1" max="1" width="25.1640625" style="253" bestFit="1" customWidth="1"/>
    <col min="2" max="2" width="29.33203125" style="253" bestFit="1" customWidth="1"/>
    <col min="3" max="16384" width="10.6640625" style="253"/>
  </cols>
  <sheetData>
    <row r="1" spans="1:3" x14ac:dyDescent="0.35">
      <c r="A1" s="253" t="s">
        <v>651</v>
      </c>
      <c r="B1" s="253" t="str">
        <f>UPPER(A1)</f>
        <v>BABINA GREDA</v>
      </c>
      <c r="C1" s="253">
        <f>IF(ISNUMBER(SEARCH(Pretraga!$B$2, B1)), 1, 0)</f>
        <v>0</v>
      </c>
    </row>
    <row r="2" spans="1:3" x14ac:dyDescent="0.35">
      <c r="A2" s="253" t="s">
        <v>2785</v>
      </c>
      <c r="B2" s="253" t="str">
        <f t="shared" ref="B2:B65" si="0">UPPER(A2)</f>
        <v>BEREK</v>
      </c>
      <c r="C2" s="253">
        <f>IF(ISNUMBER(SEARCH(Pretraga!$B$2, B2)), 1, 0)</f>
        <v>0</v>
      </c>
    </row>
    <row r="3" spans="1:3" x14ac:dyDescent="0.35">
      <c r="A3" s="253" t="s">
        <v>855</v>
      </c>
      <c r="B3" s="253" t="str">
        <f t="shared" si="0"/>
        <v>BISKUPIJA</v>
      </c>
      <c r="C3" s="253">
        <f>IF(ISNUMBER(SEARCH(Pretraga!$B$2, B3)), 1, 0)</f>
        <v>0</v>
      </c>
    </row>
    <row r="4" spans="1:3" x14ac:dyDescent="0.35">
      <c r="A4" s="253" t="s">
        <v>680</v>
      </c>
      <c r="B4" s="253" t="str">
        <f t="shared" si="0"/>
        <v>BRINJE</v>
      </c>
      <c r="C4" s="253">
        <f>IF(ISNUMBER(SEARCH(Pretraga!$B$2, B4)), 1, 0)</f>
        <v>0</v>
      </c>
    </row>
    <row r="5" spans="1:3" x14ac:dyDescent="0.35">
      <c r="A5" s="253" t="s">
        <v>2786</v>
      </c>
      <c r="B5" s="253" t="str">
        <f t="shared" si="0"/>
        <v>CETINGRAD</v>
      </c>
      <c r="C5" s="253">
        <f>IF(ISNUMBER(SEARCH(Pretraga!$B$2, B5)), 1, 0)</f>
        <v>0</v>
      </c>
    </row>
    <row r="6" spans="1:3" x14ac:dyDescent="0.35">
      <c r="A6" s="253" t="s">
        <v>937</v>
      </c>
      <c r="B6" s="253" t="str">
        <f t="shared" si="0"/>
        <v>CISTA PROVO</v>
      </c>
      <c r="C6" s="253">
        <f>IF(ISNUMBER(SEARCH(Pretraga!$B$2, B6)), 1, 0)</f>
        <v>0</v>
      </c>
    </row>
    <row r="7" spans="1:3" x14ac:dyDescent="0.35">
      <c r="A7" s="253" t="s">
        <v>849</v>
      </c>
      <c r="B7" s="253" t="str">
        <f t="shared" si="0"/>
        <v>CIVLJANE</v>
      </c>
      <c r="C7" s="253">
        <f>IF(ISNUMBER(SEARCH(Pretraga!$B$2, B7)), 1, 0)</f>
        <v>0</v>
      </c>
    </row>
    <row r="8" spans="1:3" x14ac:dyDescent="0.35">
      <c r="A8" s="253" t="s">
        <v>2787</v>
      </c>
      <c r="B8" s="253" t="str">
        <f t="shared" si="0"/>
        <v>CRNAC</v>
      </c>
      <c r="C8" s="253">
        <f>IF(ISNUMBER(SEARCH(Pretraga!$B$2, B8)), 1, 0)</f>
        <v>0</v>
      </c>
    </row>
    <row r="9" spans="1:3" x14ac:dyDescent="0.35">
      <c r="A9" s="253" t="s">
        <v>2788</v>
      </c>
      <c r="B9" s="253" t="str">
        <f t="shared" si="0"/>
        <v>ČAĐAVICA</v>
      </c>
      <c r="C9" s="253">
        <f>IF(ISNUMBER(SEARCH(Pretraga!$B$2, B9)), 1, 0)</f>
        <v>0</v>
      </c>
    </row>
    <row r="10" spans="1:3" x14ac:dyDescent="0.35">
      <c r="A10" s="253" t="s">
        <v>280</v>
      </c>
      <c r="B10" s="253" t="str">
        <f t="shared" si="0"/>
        <v>DEŽANOVAC</v>
      </c>
      <c r="C10" s="253">
        <f>IF(ISNUMBER(SEARCH(Pretraga!$B$2, B10)), 1, 0)</f>
        <v>0</v>
      </c>
    </row>
    <row r="11" spans="1:3" x14ac:dyDescent="0.35">
      <c r="A11" s="253" t="s">
        <v>2789</v>
      </c>
      <c r="B11" s="253" t="str">
        <f t="shared" si="0"/>
        <v>DONJA MOTIČINA</v>
      </c>
      <c r="C11" s="253">
        <f>IF(ISNUMBER(SEARCH(Pretraga!$B$2, B11)), 1, 0)</f>
        <v>0</v>
      </c>
    </row>
    <row r="12" spans="1:3" x14ac:dyDescent="0.35">
      <c r="A12" s="253" t="s">
        <v>317</v>
      </c>
      <c r="B12" s="253" t="str">
        <f t="shared" si="0"/>
        <v>DONJA VOĆA</v>
      </c>
      <c r="C12" s="253">
        <f>IF(ISNUMBER(SEARCH(Pretraga!$B$2, B12)), 1, 0)</f>
        <v>0</v>
      </c>
    </row>
    <row r="13" spans="1:3" x14ac:dyDescent="0.35">
      <c r="A13" s="253" t="s">
        <v>223</v>
      </c>
      <c r="B13" s="253" t="str">
        <f t="shared" si="0"/>
        <v>DONJI KUKURUZARI</v>
      </c>
      <c r="C13" s="253">
        <f>IF(ISNUMBER(SEARCH(Pretraga!$B$2, B13)), 1, 0)</f>
        <v>0</v>
      </c>
    </row>
    <row r="14" spans="1:3" x14ac:dyDescent="0.35">
      <c r="A14" s="253" t="s">
        <v>664</v>
      </c>
      <c r="B14" s="253" t="str">
        <f t="shared" si="0"/>
        <v>DONJI LAPAC</v>
      </c>
      <c r="C14" s="253">
        <f>IF(ISNUMBER(SEARCH(Pretraga!$B$2, B14)), 1, 0)</f>
        <v>0</v>
      </c>
    </row>
    <row r="15" spans="1:3" x14ac:dyDescent="0.35">
      <c r="A15" s="253" t="s">
        <v>422</v>
      </c>
      <c r="B15" s="253" t="str">
        <f t="shared" si="0"/>
        <v>DRAŽ</v>
      </c>
      <c r="C15" s="253">
        <f>IF(ISNUMBER(SEARCH(Pretraga!$B$2, B15)), 1, 0)</f>
        <v>0</v>
      </c>
    </row>
    <row r="16" spans="1:3" x14ac:dyDescent="0.35">
      <c r="A16" s="253" t="s">
        <v>634</v>
      </c>
      <c r="B16" s="253" t="str">
        <f t="shared" si="0"/>
        <v>DRENOVCI</v>
      </c>
      <c r="C16" s="253">
        <f>IF(ISNUMBER(SEARCH(Pretraga!$B$2, B16)), 1, 0)</f>
        <v>0</v>
      </c>
    </row>
    <row r="17" spans="1:3" x14ac:dyDescent="0.35">
      <c r="A17" s="253" t="s">
        <v>2790</v>
      </c>
      <c r="B17" s="253" t="str">
        <f t="shared" si="0"/>
        <v>DRENJE</v>
      </c>
      <c r="C17" s="253">
        <f>IF(ISNUMBER(SEARCH(Pretraga!$B$2, B17)), 1, 0)</f>
        <v>0</v>
      </c>
    </row>
    <row r="18" spans="1:3" x14ac:dyDescent="0.35">
      <c r="A18" s="253" t="s">
        <v>225</v>
      </c>
      <c r="B18" s="253" t="str">
        <f t="shared" si="0"/>
        <v>DVOR</v>
      </c>
      <c r="C18" s="253">
        <f>IF(ISNUMBER(SEARCH(Pretraga!$B$2, B18)), 1, 0)</f>
        <v>0</v>
      </c>
    </row>
    <row r="19" spans="1:3" x14ac:dyDescent="0.35">
      <c r="A19" s="253" t="s">
        <v>2791</v>
      </c>
      <c r="B19" s="253" t="str">
        <f t="shared" si="0"/>
        <v>ĐULOVAC</v>
      </c>
      <c r="C19" s="253">
        <f>IF(ISNUMBER(SEARCH(Pretraga!$B$2, B19)), 1, 0)</f>
        <v>0</v>
      </c>
    </row>
    <row r="20" spans="1:3" x14ac:dyDescent="0.35">
      <c r="A20" s="253" t="s">
        <v>857</v>
      </c>
      <c r="B20" s="253" t="str">
        <f t="shared" si="0"/>
        <v>ERVENIK</v>
      </c>
      <c r="C20" s="253">
        <f>IF(ISNUMBER(SEARCH(Pretraga!$B$2, B20)), 1, 0)</f>
        <v>0</v>
      </c>
    </row>
    <row r="21" spans="1:3" x14ac:dyDescent="0.35">
      <c r="A21" s="253" t="s">
        <v>2792</v>
      </c>
      <c r="B21" s="253" t="str">
        <f t="shared" si="0"/>
        <v>GLINA</v>
      </c>
      <c r="C21" s="253">
        <f>IF(ISNUMBER(SEARCH(Pretraga!$B$2, B21)), 1, 0)</f>
        <v>0</v>
      </c>
    </row>
    <row r="22" spans="1:3" x14ac:dyDescent="0.35">
      <c r="A22" s="253" t="s">
        <v>585</v>
      </c>
      <c r="B22" s="253" t="str">
        <f t="shared" si="0"/>
        <v>GORNJI BOGIĆEVCI</v>
      </c>
      <c r="C22" s="253">
        <f>IF(ISNUMBER(SEARCH(Pretraga!$B$2, B22)), 1, 0)</f>
        <v>0</v>
      </c>
    </row>
    <row r="23" spans="1:3" x14ac:dyDescent="0.35">
      <c r="A23" s="253" t="s">
        <v>830</v>
      </c>
      <c r="B23" s="253" t="str">
        <f t="shared" si="0"/>
        <v>GRAČAC</v>
      </c>
      <c r="C23" s="253">
        <f>IF(ISNUMBER(SEARCH(Pretraga!$B$2, B23)), 1, 0)</f>
        <v>0</v>
      </c>
    </row>
    <row r="24" spans="1:3" x14ac:dyDescent="0.35">
      <c r="A24" s="253" t="s">
        <v>2793</v>
      </c>
      <c r="B24" s="253" t="str">
        <f t="shared" si="0"/>
        <v>GRADINA</v>
      </c>
      <c r="C24" s="253">
        <f>IF(ISNUMBER(SEARCH(Pretraga!$B$2, B24)), 1, 0)</f>
        <v>0</v>
      </c>
    </row>
    <row r="25" spans="1:3" x14ac:dyDescent="0.35">
      <c r="A25" s="253" t="s">
        <v>638</v>
      </c>
      <c r="B25" s="253" t="str">
        <f t="shared" si="0"/>
        <v>GUNJA</v>
      </c>
      <c r="C25" s="253">
        <f>IF(ISNUMBER(SEARCH(Pretraga!$B$2, B25)), 1, 0)</f>
        <v>0</v>
      </c>
    </row>
    <row r="26" spans="1:3" x14ac:dyDescent="0.35">
      <c r="A26" s="253" t="s">
        <v>2794</v>
      </c>
      <c r="B26" s="253" t="str">
        <f t="shared" si="0"/>
        <v>GVOZD</v>
      </c>
      <c r="C26" s="253">
        <f>IF(ISNUMBER(SEARCH(Pretraga!$B$2, B26)), 1, 0)</f>
        <v>0</v>
      </c>
    </row>
    <row r="27" spans="1:3" x14ac:dyDescent="0.35">
      <c r="A27" s="253" t="s">
        <v>227</v>
      </c>
      <c r="B27" s="253" t="str">
        <f t="shared" si="0"/>
        <v>HRVATSKA DUBICA</v>
      </c>
      <c r="C27" s="253">
        <f>IF(ISNUMBER(SEARCH(Pretraga!$B$2, B27)), 1, 0)</f>
        <v>0</v>
      </c>
    </row>
    <row r="28" spans="1:3" x14ac:dyDescent="0.35">
      <c r="A28" s="253" t="s">
        <v>424</v>
      </c>
      <c r="B28" s="253" t="str">
        <f t="shared" si="0"/>
        <v>JAGODNJAK</v>
      </c>
      <c r="C28" s="253">
        <f>IF(ISNUMBER(SEARCH(Pretraga!$B$2, B28)), 1, 0)</f>
        <v>0</v>
      </c>
    </row>
    <row r="29" spans="1:3" x14ac:dyDescent="0.35">
      <c r="A29" s="253" t="s">
        <v>2795</v>
      </c>
      <c r="B29" s="253" t="str">
        <f t="shared" si="0"/>
        <v>JASENOVAC</v>
      </c>
      <c r="C29" s="253">
        <f>IF(ISNUMBER(SEARCH(Pretraga!$B$2, B29)), 1, 0)</f>
        <v>0</v>
      </c>
    </row>
    <row r="30" spans="1:3" x14ac:dyDescent="0.35">
      <c r="A30" s="253" t="s">
        <v>259</v>
      </c>
      <c r="B30" s="253" t="str">
        <f t="shared" si="0"/>
        <v>KAPELA</v>
      </c>
      <c r="C30" s="253">
        <f>IF(ISNUMBER(SEARCH(Pretraga!$B$2, B30)), 1, 0)</f>
        <v>0</v>
      </c>
    </row>
    <row r="31" spans="1:3" x14ac:dyDescent="0.35">
      <c r="A31" s="253" t="s">
        <v>860</v>
      </c>
      <c r="B31" s="253" t="str">
        <f t="shared" si="0"/>
        <v>KIJEVO</v>
      </c>
      <c r="C31" s="253">
        <f>IF(ISNUMBER(SEARCH(Pretraga!$B$2, B31)), 1, 0)</f>
        <v>0</v>
      </c>
    </row>
    <row r="32" spans="1:3" x14ac:dyDescent="0.35">
      <c r="A32" s="253" t="s">
        <v>853</v>
      </c>
      <c r="B32" s="253" t="str">
        <f t="shared" si="0"/>
        <v>KISTANJE</v>
      </c>
      <c r="C32" s="253">
        <f>IF(ISNUMBER(SEARCH(Pretraga!$B$2, B32)), 1, 0)</f>
        <v>0</v>
      </c>
    </row>
    <row r="33" spans="1:3" x14ac:dyDescent="0.35">
      <c r="A33" s="253" t="s">
        <v>136</v>
      </c>
      <c r="B33" s="253" t="str">
        <f t="shared" si="0"/>
        <v>KRNJAK</v>
      </c>
      <c r="C33" s="253">
        <f>IF(ISNUMBER(SEARCH(Pretraga!$B$2, B33)), 1, 0)</f>
        <v>0</v>
      </c>
    </row>
    <row r="34" spans="1:3" x14ac:dyDescent="0.35">
      <c r="A34" s="253" t="s">
        <v>2796</v>
      </c>
      <c r="B34" s="253" t="str">
        <f t="shared" si="0"/>
        <v>LEĆEVICA</v>
      </c>
      <c r="C34" s="253">
        <f>IF(ISNUMBER(SEARCH(Pretraga!$B$2, B34)), 1, 0)</f>
        <v>0</v>
      </c>
    </row>
    <row r="35" spans="1:3" x14ac:dyDescent="0.35">
      <c r="A35" s="253" t="s">
        <v>2797</v>
      </c>
      <c r="B35" s="253" t="str">
        <f t="shared" si="0"/>
        <v>LEVANJSKA VAROŠ</v>
      </c>
      <c r="C35" s="253">
        <f>IF(ISNUMBER(SEARCH(Pretraga!$B$2, B35)), 1, 0)</f>
        <v>0</v>
      </c>
    </row>
    <row r="36" spans="1:3" x14ac:dyDescent="0.35">
      <c r="A36" s="253" t="s">
        <v>947</v>
      </c>
      <c r="B36" s="253" t="str">
        <f t="shared" si="0"/>
        <v>LOKVIČIĆI</v>
      </c>
      <c r="C36" s="253">
        <f>IF(ISNUMBER(SEARCH(Pretraga!$B$2, B36)), 1, 0)</f>
        <v>0</v>
      </c>
    </row>
    <row r="37" spans="1:3" x14ac:dyDescent="0.35">
      <c r="A37" s="253" t="s">
        <v>2798</v>
      </c>
      <c r="B37" s="253" t="str">
        <f t="shared" si="0"/>
        <v>LOVREĆ</v>
      </c>
      <c r="C37" s="253">
        <f>IF(ISNUMBER(SEARCH(Pretraga!$B$2, B37)), 1, 0)</f>
        <v>0</v>
      </c>
    </row>
    <row r="38" spans="1:3" x14ac:dyDescent="0.35">
      <c r="A38" s="253" t="s">
        <v>540</v>
      </c>
      <c r="B38" s="253" t="str">
        <f t="shared" si="0"/>
        <v>LUKAČ</v>
      </c>
      <c r="C38" s="253">
        <f>IF(ISNUMBER(SEARCH(Pretraga!$B$2, B38)), 1, 0)</f>
        <v>0</v>
      </c>
    </row>
    <row r="39" spans="1:3" x14ac:dyDescent="0.35">
      <c r="A39" s="253" t="s">
        <v>219</v>
      </c>
      <c r="B39" s="253" t="str">
        <f t="shared" si="0"/>
        <v>MAJUR</v>
      </c>
      <c r="C39" s="253">
        <f>IF(ISNUMBER(SEARCH(Pretraga!$B$2, B39)), 1, 0)</f>
        <v>0</v>
      </c>
    </row>
    <row r="40" spans="1:3" x14ac:dyDescent="0.35">
      <c r="A40" s="253" t="s">
        <v>604</v>
      </c>
      <c r="B40" s="253" t="str">
        <f t="shared" si="0"/>
        <v>MARKUŠICA</v>
      </c>
      <c r="C40" s="253">
        <f>IF(ISNUMBER(SEARCH(Pretraga!$B$2, B40)), 1, 0)</f>
        <v>0</v>
      </c>
    </row>
    <row r="41" spans="1:3" x14ac:dyDescent="0.35">
      <c r="A41" s="253" t="s">
        <v>2799</v>
      </c>
      <c r="B41" s="253" t="str">
        <f t="shared" si="0"/>
        <v>MIKLEUŠ</v>
      </c>
      <c r="C41" s="253">
        <f>IF(ISNUMBER(SEARCH(Pretraga!$B$2, B41)), 1, 0)</f>
        <v>0</v>
      </c>
    </row>
    <row r="42" spans="1:3" x14ac:dyDescent="0.35">
      <c r="A42" s="253" t="s">
        <v>615</v>
      </c>
      <c r="B42" s="253" t="str">
        <f t="shared" si="0"/>
        <v>NEGOSLAVCI</v>
      </c>
      <c r="C42" s="253">
        <f>IF(ISNUMBER(SEARCH(Pretraga!$B$2, B42)), 1, 0)</f>
        <v>0</v>
      </c>
    </row>
    <row r="43" spans="1:3" x14ac:dyDescent="0.35">
      <c r="A43" s="253" t="s">
        <v>2800</v>
      </c>
      <c r="B43" s="253" t="str">
        <f t="shared" si="0"/>
        <v>NOVA BUKOVICA</v>
      </c>
      <c r="C43" s="253">
        <f>IF(ISNUMBER(SEARCH(Pretraga!$B$2, B43)), 1, 0)</f>
        <v>0</v>
      </c>
    </row>
    <row r="44" spans="1:3" x14ac:dyDescent="0.35">
      <c r="A44" s="253" t="s">
        <v>2801</v>
      </c>
      <c r="B44" s="253" t="str">
        <f t="shared" si="0"/>
        <v>NOVA RAČA</v>
      </c>
      <c r="C44" s="253">
        <f>IF(ISNUMBER(SEARCH(Pretraga!$B$2, B44)), 1, 0)</f>
        <v>0</v>
      </c>
    </row>
    <row r="45" spans="1:3" x14ac:dyDescent="0.35">
      <c r="A45" s="253" t="s">
        <v>579</v>
      </c>
      <c r="B45" s="253" t="str">
        <f t="shared" si="0"/>
        <v>OKUČANI</v>
      </c>
      <c r="C45" s="253">
        <f>IF(ISNUMBER(SEARCH(Pretraga!$B$2, B45)), 1, 0)</f>
        <v>0</v>
      </c>
    </row>
    <row r="46" spans="1:3" x14ac:dyDescent="0.35">
      <c r="A46" s="253" t="s">
        <v>431</v>
      </c>
      <c r="B46" s="253" t="str">
        <f t="shared" si="0"/>
        <v>PETLOVAC</v>
      </c>
      <c r="C46" s="253">
        <f>IF(ISNUMBER(SEARCH(Pretraga!$B$2, B46)), 1, 0)</f>
        <v>0</v>
      </c>
    </row>
    <row r="47" spans="1:3" x14ac:dyDescent="0.35">
      <c r="A47" s="253" t="s">
        <v>2802</v>
      </c>
      <c r="B47" s="253" t="str">
        <f t="shared" si="0"/>
        <v>PLAŠKI</v>
      </c>
      <c r="C47" s="253">
        <f>IF(ISNUMBER(SEARCH(Pretraga!$B$2, B47)), 1, 0)</f>
        <v>0</v>
      </c>
    </row>
    <row r="48" spans="1:3" x14ac:dyDescent="0.35">
      <c r="A48" s="253" t="s">
        <v>453</v>
      </c>
      <c r="B48" s="253" t="str">
        <f t="shared" si="0"/>
        <v>PODGORAČ</v>
      </c>
      <c r="C48" s="253">
        <f>IF(ISNUMBER(SEARCH(Pretraga!$B$2, B48)), 1, 0)</f>
        <v>0</v>
      </c>
    </row>
    <row r="49" spans="1:3" x14ac:dyDescent="0.35">
      <c r="A49" s="253" t="s">
        <v>2803</v>
      </c>
      <c r="B49" s="253" t="str">
        <f t="shared" si="0"/>
        <v>PODRAVSKA MOSLAVINA</v>
      </c>
      <c r="C49" s="253">
        <f>IF(ISNUMBER(SEARCH(Pretraga!$B$2, B49)), 1, 0)</f>
        <v>0</v>
      </c>
    </row>
    <row r="50" spans="1:3" x14ac:dyDescent="0.35">
      <c r="A50" s="253" t="s">
        <v>432</v>
      </c>
      <c r="B50" s="253" t="str">
        <f t="shared" si="0"/>
        <v>POPOVAC</v>
      </c>
      <c r="C50" s="253">
        <f>IF(ISNUMBER(SEARCH(Pretraga!$B$2, B50)), 1, 0)</f>
        <v>0</v>
      </c>
    </row>
    <row r="51" spans="1:3" x14ac:dyDescent="0.35">
      <c r="A51" s="253" t="s">
        <v>939</v>
      </c>
      <c r="B51" s="253" t="str">
        <f t="shared" si="0"/>
        <v>PROLOŽAC</v>
      </c>
      <c r="C51" s="253">
        <f>IF(ISNUMBER(SEARCH(Pretraga!$B$2, B51)), 1, 0)</f>
        <v>0</v>
      </c>
    </row>
    <row r="52" spans="1:3" x14ac:dyDescent="0.35">
      <c r="A52" s="253" t="s">
        <v>2804</v>
      </c>
      <c r="B52" s="253" t="str">
        <f t="shared" si="0"/>
        <v>SABORSKO</v>
      </c>
      <c r="C52" s="253">
        <f>IF(ISNUMBER(SEARCH(Pretraga!$B$2, B52)), 1, 0)</f>
        <v>0</v>
      </c>
    </row>
    <row r="53" spans="1:3" x14ac:dyDescent="0.35">
      <c r="A53" s="253" t="s">
        <v>2805</v>
      </c>
      <c r="B53" s="253" t="str">
        <f t="shared" si="0"/>
        <v>SEVERIN</v>
      </c>
      <c r="C53" s="253">
        <f>IF(ISNUMBER(SEARCH(Pretraga!$B$2, B53)), 1, 0)</f>
        <v>0</v>
      </c>
    </row>
    <row r="54" spans="1:3" x14ac:dyDescent="0.35">
      <c r="A54" s="253" t="s">
        <v>2806</v>
      </c>
      <c r="B54" s="253" t="str">
        <f t="shared" si="0"/>
        <v>SOPJE</v>
      </c>
      <c r="C54" s="253">
        <f>IF(ISNUMBER(SEARCH(Pretraga!$B$2, B54)), 1, 0)</f>
        <v>0</v>
      </c>
    </row>
    <row r="55" spans="1:3" x14ac:dyDescent="0.35">
      <c r="A55" s="253" t="s">
        <v>583</v>
      </c>
      <c r="B55" s="253" t="str">
        <f t="shared" si="0"/>
        <v>STARA GRADIŠKA</v>
      </c>
      <c r="C55" s="253">
        <f>IF(ISNUMBER(SEARCH(Pretraga!$B$2, B55)), 1, 0)</f>
        <v>0</v>
      </c>
    </row>
    <row r="56" spans="1:3" x14ac:dyDescent="0.35">
      <c r="A56" s="253" t="s">
        <v>577</v>
      </c>
      <c r="B56" s="253" t="str">
        <f t="shared" si="0"/>
        <v>STARO PETROVO SELO</v>
      </c>
      <c r="C56" s="253">
        <f>IF(ISNUMBER(SEARCH(Pretraga!$B$2, B56)), 1, 0)</f>
        <v>0</v>
      </c>
    </row>
    <row r="57" spans="1:3" x14ac:dyDescent="0.35">
      <c r="A57" s="253" t="s">
        <v>2807</v>
      </c>
      <c r="B57" s="253" t="str">
        <f t="shared" si="0"/>
        <v>SUHOPOLJE</v>
      </c>
      <c r="C57" s="253">
        <f>IF(ISNUMBER(SEARCH(Pretraga!$B$2, B57)), 1, 0)</f>
        <v>0</v>
      </c>
    </row>
    <row r="58" spans="1:3" x14ac:dyDescent="0.35">
      <c r="A58" s="253" t="s">
        <v>2808</v>
      </c>
      <c r="B58" s="253" t="str">
        <f t="shared" si="0"/>
        <v>SUNJA</v>
      </c>
      <c r="C58" s="253">
        <f>IF(ISNUMBER(SEARCH(Pretraga!$B$2, B58)), 1, 0)</f>
        <v>0</v>
      </c>
    </row>
    <row r="59" spans="1:3" x14ac:dyDescent="0.35">
      <c r="A59" s="253" t="s">
        <v>2809</v>
      </c>
      <c r="B59" s="253" t="str">
        <f t="shared" si="0"/>
        <v>ŠODOLOVCI</v>
      </c>
      <c r="C59" s="253">
        <f>IF(ISNUMBER(SEARCH(Pretraga!$B$2, B59)), 1, 0)</f>
        <v>0</v>
      </c>
    </row>
    <row r="60" spans="1:3" x14ac:dyDescent="0.35">
      <c r="A60" s="253" t="s">
        <v>536</v>
      </c>
      <c r="B60" s="253" t="str">
        <f t="shared" si="0"/>
        <v>ŠPIŠIĆ BUKOVICA</v>
      </c>
      <c r="C60" s="253">
        <f>IF(ISNUMBER(SEARCH(Pretraga!$B$2, B60)), 1, 0)</f>
        <v>0</v>
      </c>
    </row>
    <row r="61" spans="1:3" x14ac:dyDescent="0.35">
      <c r="A61" s="253" t="s">
        <v>646</v>
      </c>
      <c r="B61" s="253" t="str">
        <f t="shared" si="0"/>
        <v>ŠTITAR</v>
      </c>
      <c r="C61" s="253">
        <f>IF(ISNUMBER(SEARCH(Pretraga!$B$2, B61)), 1, 0)</f>
        <v>0</v>
      </c>
    </row>
    <row r="62" spans="1:3" x14ac:dyDescent="0.35">
      <c r="A62" s="253" t="s">
        <v>2810</v>
      </c>
      <c r="B62" s="253" t="str">
        <f t="shared" si="0"/>
        <v>TOMPOJEVCI</v>
      </c>
      <c r="C62" s="253">
        <f>IF(ISNUMBER(SEARCH(Pretraga!$B$2, B62)), 1, 0)</f>
        <v>0</v>
      </c>
    </row>
    <row r="63" spans="1:3" x14ac:dyDescent="0.35">
      <c r="A63" s="253" t="s">
        <v>2811</v>
      </c>
      <c r="B63" s="253" t="str">
        <f t="shared" si="0"/>
        <v>TRNAVA</v>
      </c>
      <c r="C63" s="253">
        <f>IF(ISNUMBER(SEARCH(Pretraga!$B$2, B63)), 1, 0)</f>
        <v>0</v>
      </c>
    </row>
    <row r="64" spans="1:3" x14ac:dyDescent="0.35">
      <c r="A64" s="253" t="s">
        <v>2812</v>
      </c>
      <c r="B64" s="253" t="str">
        <f t="shared" si="0"/>
        <v>TRPINJA</v>
      </c>
      <c r="C64" s="253">
        <f>IF(ISNUMBER(SEARCH(Pretraga!$B$2, B64)), 1, 0)</f>
        <v>0</v>
      </c>
    </row>
    <row r="65" spans="1:3" x14ac:dyDescent="0.35">
      <c r="A65" s="253" t="s">
        <v>671</v>
      </c>
      <c r="B65" s="253" t="str">
        <f t="shared" si="0"/>
        <v>UDBINA</v>
      </c>
      <c r="C65" s="253">
        <f>IF(ISNUMBER(SEARCH(Pretraga!$B$2, B65)), 1, 0)</f>
        <v>0</v>
      </c>
    </row>
    <row r="66" spans="1:3" x14ac:dyDescent="0.35">
      <c r="A66" s="253" t="s">
        <v>868</v>
      </c>
      <c r="B66" s="253" t="str">
        <f t="shared" ref="B66:B76" si="1">UPPER(A66)</f>
        <v>UNEŠIĆ</v>
      </c>
      <c r="C66" s="253">
        <f>IF(ISNUMBER(SEARCH(Pretraga!$B$2, B66)), 1, 0)</f>
        <v>0</v>
      </c>
    </row>
    <row r="67" spans="1:3" x14ac:dyDescent="0.35">
      <c r="A67" s="253" t="s">
        <v>2813</v>
      </c>
      <c r="B67" s="253" t="str">
        <f t="shared" si="1"/>
        <v>VELIKA PISANICA</v>
      </c>
      <c r="C67" s="253">
        <f>IF(ISNUMBER(SEARCH(Pretraga!$B$2, B67)), 1, 0)</f>
        <v>0</v>
      </c>
    </row>
    <row r="68" spans="1:3" x14ac:dyDescent="0.35">
      <c r="A68" s="253" t="s">
        <v>2814</v>
      </c>
      <c r="B68" s="253" t="str">
        <f t="shared" si="1"/>
        <v>VILJEVO</v>
      </c>
      <c r="C68" s="253">
        <f>IF(ISNUMBER(SEARCH(Pretraga!$B$2, B68)), 1, 0)</f>
        <v>0</v>
      </c>
    </row>
    <row r="69" spans="1:3" x14ac:dyDescent="0.35">
      <c r="A69" s="253" t="s">
        <v>2815</v>
      </c>
      <c r="B69" s="253" t="str">
        <f t="shared" si="1"/>
        <v>VOĆIN</v>
      </c>
      <c r="C69" s="253">
        <f>IF(ISNUMBER(SEARCH(Pretraga!$B$2, B69)), 1, 0)</f>
        <v>0</v>
      </c>
    </row>
    <row r="70" spans="1:3" x14ac:dyDescent="0.35">
      <c r="A70" s="253" t="s">
        <v>160</v>
      </c>
      <c r="B70" s="253" t="str">
        <f t="shared" si="1"/>
        <v>VOJNIĆ</v>
      </c>
      <c r="C70" s="253">
        <f>IF(ISNUMBER(SEARCH(Pretraga!$B$2, B70)), 1, 0)</f>
        <v>0</v>
      </c>
    </row>
    <row r="71" spans="1:3" x14ac:dyDescent="0.35">
      <c r="A71" s="253" t="s">
        <v>578</v>
      </c>
      <c r="B71" s="253" t="str">
        <f t="shared" si="1"/>
        <v>VRBJE</v>
      </c>
      <c r="C71" s="253">
        <f>IF(ISNUMBER(SEARCH(Pretraga!$B$2, B71)), 1, 0)</f>
        <v>0</v>
      </c>
    </row>
    <row r="72" spans="1:3" x14ac:dyDescent="0.35">
      <c r="A72" s="253" t="s">
        <v>681</v>
      </c>
      <c r="B72" s="253" t="str">
        <f t="shared" si="1"/>
        <v>VRHOVINE</v>
      </c>
      <c r="C72" s="253">
        <f>IF(ISNUMBER(SEARCH(Pretraga!$B$2, B72)), 1, 0)</f>
        <v>0</v>
      </c>
    </row>
    <row r="73" spans="1:3" x14ac:dyDescent="0.35">
      <c r="A73" s="253" t="s">
        <v>2816</v>
      </c>
      <c r="B73" s="253" t="str">
        <f t="shared" si="1"/>
        <v>VUKOVAR</v>
      </c>
      <c r="C73" s="253">
        <f>IF(ISNUMBER(SEARCH(Pretraga!$B$2, B73)), 1, 0)</f>
        <v>0</v>
      </c>
    </row>
    <row r="74" spans="1:3" x14ac:dyDescent="0.35">
      <c r="A74" s="253" t="s">
        <v>943</v>
      </c>
      <c r="B74" s="253" t="str">
        <f t="shared" si="1"/>
        <v>ZAGVOZD</v>
      </c>
      <c r="C74" s="253">
        <f>IF(ISNUMBER(SEARCH(Pretraga!$B$2, B74)), 1, 0)</f>
        <v>0</v>
      </c>
    </row>
    <row r="75" spans="1:3" x14ac:dyDescent="0.35">
      <c r="A75" s="253" t="s">
        <v>2817</v>
      </c>
      <c r="B75" s="253" t="str">
        <f t="shared" si="1"/>
        <v>ZAŽABLJE</v>
      </c>
      <c r="C75" s="253">
        <f>IF(ISNUMBER(SEARCH(Pretraga!$B$2, B75)), 1, 0)</f>
        <v>0</v>
      </c>
    </row>
    <row r="76" spans="1:3" x14ac:dyDescent="0.35">
      <c r="A76" s="253" t="s">
        <v>2818</v>
      </c>
      <c r="B76" s="253" t="str">
        <f t="shared" si="1"/>
        <v>ZRINSKI TOPOLOVAC I ŽUMBERAK</v>
      </c>
      <c r="C76" s="253">
        <f>IF(ISNUMBER(SEARCH(Pretraga!$B$2, B76)), 1, 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CBE2-0568-904D-9522-BBE8D9501C36}">
  <sheetPr codeName="Sheet4"/>
  <dimension ref="A1:R598"/>
  <sheetViews>
    <sheetView topLeftCell="A36" zoomScale="138" zoomScaleNormal="100" workbookViewId="0">
      <selection activeCell="A10" sqref="A10:G10"/>
    </sheetView>
  </sheetViews>
  <sheetFormatPr defaultColWidth="7.5" defaultRowHeight="13" x14ac:dyDescent="0.3"/>
  <cols>
    <col min="1" max="1" width="3.83203125" style="221" customWidth="1"/>
    <col min="2" max="2" width="9.5" style="222" customWidth="1"/>
    <col min="3" max="3" width="28.83203125" style="6" customWidth="1"/>
    <col min="4" max="4" width="8" style="223" customWidth="1"/>
    <col min="5" max="5" width="19.1640625" style="4" customWidth="1"/>
    <col min="6" max="6" width="12.83203125" style="4" customWidth="1"/>
    <col min="7" max="7" width="10.33203125" style="5" customWidth="1"/>
    <col min="8" max="16384" width="7.5" style="6"/>
  </cols>
  <sheetData>
    <row r="1" spans="1:9" x14ac:dyDescent="0.3">
      <c r="A1" s="1" t="s">
        <v>0</v>
      </c>
      <c r="B1" s="2"/>
      <c r="C1" s="2"/>
      <c r="D1" s="2"/>
      <c r="E1" s="3"/>
    </row>
    <row r="2" spans="1:9" x14ac:dyDescent="0.3">
      <c r="A2" s="2" t="s">
        <v>1</v>
      </c>
      <c r="B2" s="2"/>
      <c r="C2" s="2"/>
      <c r="D2" s="2"/>
      <c r="E2" s="3"/>
    </row>
    <row r="3" spans="1:9" x14ac:dyDescent="0.3">
      <c r="A3" s="2" t="s">
        <v>2</v>
      </c>
      <c r="B3" s="2"/>
      <c r="C3" s="2"/>
      <c r="D3" s="2"/>
      <c r="E3" s="3"/>
    </row>
    <row r="4" spans="1:9" x14ac:dyDescent="0.3">
      <c r="A4" s="2" t="s">
        <v>3</v>
      </c>
      <c r="B4" s="2"/>
      <c r="C4" s="2"/>
      <c r="D4" s="2"/>
      <c r="E4" s="3"/>
    </row>
    <row r="5" spans="1:9" x14ac:dyDescent="0.3">
      <c r="A5" s="2"/>
      <c r="B5" s="2"/>
      <c r="C5" s="2"/>
      <c r="D5" s="2"/>
      <c r="E5" s="3"/>
    </row>
    <row r="6" spans="1:9" x14ac:dyDescent="0.3">
      <c r="A6" s="652" t="s">
        <v>4</v>
      </c>
      <c r="B6" s="652"/>
      <c r="C6" s="652"/>
      <c r="D6" s="3"/>
      <c r="E6" s="3"/>
      <c r="F6" s="6"/>
    </row>
    <row r="7" spans="1:9" x14ac:dyDescent="0.3">
      <c r="A7" s="6"/>
      <c r="B7" s="6"/>
      <c r="D7" s="6"/>
      <c r="E7" s="6"/>
      <c r="F7" s="6"/>
    </row>
    <row r="8" spans="1:9" x14ac:dyDescent="0.3">
      <c r="A8" s="6"/>
      <c r="B8" s="6"/>
      <c r="D8" s="6"/>
      <c r="E8" s="6"/>
      <c r="F8" s="6"/>
    </row>
    <row r="9" spans="1:9" ht="35.25" customHeight="1" x14ac:dyDescent="0.3">
      <c r="A9" s="653" t="s">
        <v>5</v>
      </c>
      <c r="B9" s="654"/>
      <c r="C9" s="654"/>
      <c r="D9" s="654"/>
      <c r="E9" s="654"/>
      <c r="F9" s="654"/>
      <c r="G9" s="654"/>
    </row>
    <row r="10" spans="1:9" ht="17.25" customHeight="1" x14ac:dyDescent="0.3">
      <c r="A10" s="655" t="s">
        <v>6</v>
      </c>
      <c r="B10" s="655"/>
      <c r="C10" s="655"/>
      <c r="D10" s="655"/>
      <c r="E10" s="655"/>
      <c r="F10" s="655"/>
      <c r="G10" s="655"/>
    </row>
    <row r="11" spans="1:9" ht="12.75" customHeight="1" x14ac:dyDescent="0.3">
      <c r="A11" s="2"/>
      <c r="B11" s="2"/>
      <c r="C11" s="2"/>
      <c r="D11" s="2"/>
      <c r="E11" s="2"/>
      <c r="F11" s="2"/>
    </row>
    <row r="12" spans="1:9" ht="12.75" customHeight="1" thickBot="1" x14ac:dyDescent="0.35">
      <c r="A12" s="7"/>
      <c r="B12" s="7"/>
      <c r="C12" s="7"/>
      <c r="D12" s="7"/>
      <c r="E12" s="7"/>
      <c r="F12" s="7"/>
      <c r="G12" s="8"/>
    </row>
    <row r="13" spans="1:9" ht="18" customHeight="1" thickTop="1" x14ac:dyDescent="0.3">
      <c r="A13" s="656" t="s">
        <v>7</v>
      </c>
      <c r="B13" s="658" t="s">
        <v>8</v>
      </c>
      <c r="C13" s="658" t="s">
        <v>9</v>
      </c>
      <c r="D13" s="659" t="s">
        <v>10</v>
      </c>
      <c r="E13" s="658" t="s">
        <v>11</v>
      </c>
      <c r="F13" s="658" t="s">
        <v>12</v>
      </c>
      <c r="G13" s="661" t="s">
        <v>13</v>
      </c>
    </row>
    <row r="14" spans="1:9" ht="12.75" customHeight="1" x14ac:dyDescent="0.3">
      <c r="A14" s="657"/>
      <c r="B14" s="440"/>
      <c r="C14" s="440"/>
      <c r="D14" s="660"/>
      <c r="E14" s="440"/>
      <c r="F14" s="440"/>
      <c r="G14" s="662"/>
    </row>
    <row r="15" spans="1:9" ht="31.5" customHeight="1" x14ac:dyDescent="0.3">
      <c r="A15" s="657"/>
      <c r="B15" s="440"/>
      <c r="C15" s="440"/>
      <c r="D15" s="660"/>
      <c r="E15" s="440"/>
      <c r="F15" s="440"/>
      <c r="G15" s="662"/>
      <c r="I15" s="10"/>
    </row>
    <row r="16" spans="1:9" ht="13.5" customHeight="1" x14ac:dyDescent="0.3">
      <c r="A16" s="11">
        <v>1</v>
      </c>
      <c r="B16" s="12">
        <v>2</v>
      </c>
      <c r="C16" s="13">
        <v>3</v>
      </c>
      <c r="D16" s="14">
        <v>4</v>
      </c>
      <c r="E16" s="14">
        <v>5</v>
      </c>
      <c r="F16" s="15">
        <v>6</v>
      </c>
      <c r="G16" s="16">
        <v>7</v>
      </c>
    </row>
    <row r="17" spans="1:7" ht="20.25" customHeight="1" x14ac:dyDescent="0.35">
      <c r="A17" s="646" t="s">
        <v>14</v>
      </c>
      <c r="B17" s="647"/>
      <c r="C17" s="647"/>
      <c r="D17" s="647"/>
      <c r="E17" s="647"/>
      <c r="F17" s="647"/>
      <c r="G17" s="648"/>
    </row>
    <row r="18" spans="1:7" ht="15.25" customHeight="1" x14ac:dyDescent="0.3">
      <c r="A18" s="423" t="s">
        <v>15</v>
      </c>
      <c r="B18" s="424"/>
      <c r="C18" s="424"/>
      <c r="D18" s="424"/>
      <c r="E18" s="424"/>
      <c r="F18" s="424"/>
      <c r="G18" s="425"/>
    </row>
    <row r="19" spans="1:7" x14ac:dyDescent="0.3">
      <c r="A19" s="17">
        <v>1</v>
      </c>
      <c r="B19" s="18">
        <v>133</v>
      </c>
      <c r="C19" s="19" t="s">
        <v>16</v>
      </c>
      <c r="D19" s="20">
        <v>0.18</v>
      </c>
      <c r="E19" s="18" t="s">
        <v>17</v>
      </c>
      <c r="F19" s="21" t="s">
        <v>18</v>
      </c>
      <c r="G19" s="22">
        <v>0.18</v>
      </c>
    </row>
    <row r="20" spans="1:7" ht="21" customHeight="1" x14ac:dyDescent="0.35">
      <c r="A20" s="649" t="s">
        <v>19</v>
      </c>
      <c r="B20" s="650"/>
      <c r="C20" s="650"/>
      <c r="D20" s="650"/>
      <c r="E20" s="650"/>
      <c r="F20" s="650"/>
      <c r="G20" s="651"/>
    </row>
    <row r="21" spans="1:7" ht="15.75" customHeight="1" x14ac:dyDescent="0.3">
      <c r="A21" s="603" t="s">
        <v>20</v>
      </c>
      <c r="B21" s="604"/>
      <c r="C21" s="604"/>
      <c r="D21" s="604"/>
      <c r="E21" s="604"/>
      <c r="F21" s="604"/>
      <c r="G21" s="605"/>
    </row>
    <row r="22" spans="1:7" ht="12.75" customHeight="1" x14ac:dyDescent="0.3">
      <c r="A22" s="438">
        <v>2</v>
      </c>
      <c r="B22" s="408">
        <v>101</v>
      </c>
      <c r="C22" s="492" t="s">
        <v>21</v>
      </c>
      <c r="D22" s="24">
        <v>0.12</v>
      </c>
      <c r="E22" s="25" t="s">
        <v>22</v>
      </c>
      <c r="F22" s="25" t="s">
        <v>23</v>
      </c>
      <c r="G22" s="443">
        <v>0.09</v>
      </c>
    </row>
    <row r="23" spans="1:7" ht="12.75" customHeight="1" x14ac:dyDescent="0.3">
      <c r="A23" s="439"/>
      <c r="B23" s="440"/>
      <c r="C23" s="554"/>
      <c r="D23" s="28">
        <v>0.09</v>
      </c>
      <c r="E23" s="29" t="s">
        <v>24</v>
      </c>
      <c r="F23" s="29" t="s">
        <v>25</v>
      </c>
      <c r="G23" s="422"/>
    </row>
    <row r="24" spans="1:7" ht="12.75" customHeight="1" x14ac:dyDescent="0.3">
      <c r="A24" s="638">
        <v>3</v>
      </c>
      <c r="B24" s="640" t="s">
        <v>26</v>
      </c>
      <c r="C24" s="642" t="s">
        <v>27</v>
      </c>
      <c r="D24" s="28">
        <v>0.03</v>
      </c>
      <c r="E24" s="29" t="s">
        <v>28</v>
      </c>
      <c r="F24" s="29" t="s">
        <v>29</v>
      </c>
      <c r="G24" s="644">
        <v>1.4999999999999999E-2</v>
      </c>
    </row>
    <row r="25" spans="1:7" ht="12.75" customHeight="1" x14ac:dyDescent="0.3">
      <c r="A25" s="639"/>
      <c r="B25" s="641"/>
      <c r="C25" s="643"/>
      <c r="D25" s="30">
        <v>0</v>
      </c>
      <c r="E25" s="31" t="s">
        <v>30</v>
      </c>
      <c r="F25" s="31" t="s">
        <v>31</v>
      </c>
      <c r="G25" s="645"/>
    </row>
    <row r="26" spans="1:7" ht="12.75" customHeight="1" x14ac:dyDescent="0.3">
      <c r="A26" s="426">
        <v>4</v>
      </c>
      <c r="B26" s="396">
        <v>376</v>
      </c>
      <c r="C26" s="398" t="s">
        <v>32</v>
      </c>
      <c r="D26" s="28">
        <v>0.06</v>
      </c>
      <c r="E26" s="29" t="s">
        <v>33</v>
      </c>
      <c r="F26" s="29" t="s">
        <v>34</v>
      </c>
      <c r="G26" s="430">
        <v>0</v>
      </c>
    </row>
    <row r="27" spans="1:7" ht="12.75" customHeight="1" x14ac:dyDescent="0.3">
      <c r="A27" s="465"/>
      <c r="B27" s="466"/>
      <c r="C27" s="467"/>
      <c r="D27" s="28">
        <v>0</v>
      </c>
      <c r="E27" s="29" t="s">
        <v>35</v>
      </c>
      <c r="F27" s="29" t="s">
        <v>36</v>
      </c>
      <c r="G27" s="455"/>
    </row>
    <row r="28" spans="1:7" ht="15.75" customHeight="1" x14ac:dyDescent="0.3">
      <c r="A28" s="423" t="s">
        <v>37</v>
      </c>
      <c r="B28" s="636"/>
      <c r="C28" s="636"/>
      <c r="D28" s="636"/>
      <c r="E28" s="636"/>
      <c r="F28" s="636"/>
      <c r="G28" s="637"/>
    </row>
    <row r="29" spans="1:7" ht="12.75" customHeight="1" x14ac:dyDescent="0.3">
      <c r="A29" s="33">
        <v>5</v>
      </c>
      <c r="B29" s="34">
        <v>158</v>
      </c>
      <c r="C29" s="35" t="s">
        <v>38</v>
      </c>
      <c r="D29" s="36">
        <v>0.06</v>
      </c>
      <c r="E29" s="34" t="s">
        <v>39</v>
      </c>
      <c r="F29" s="34" t="s">
        <v>34</v>
      </c>
      <c r="G29" s="37">
        <v>0.06</v>
      </c>
    </row>
    <row r="30" spans="1:7" ht="12.75" customHeight="1" x14ac:dyDescent="0.3">
      <c r="A30" s="33">
        <v>6</v>
      </c>
      <c r="B30" s="34">
        <v>193</v>
      </c>
      <c r="C30" s="38" t="s">
        <v>40</v>
      </c>
      <c r="D30" s="28">
        <v>0.02</v>
      </c>
      <c r="E30" s="29" t="s">
        <v>41</v>
      </c>
      <c r="F30" s="29" t="s">
        <v>42</v>
      </c>
      <c r="G30" s="39">
        <v>0.02</v>
      </c>
    </row>
    <row r="31" spans="1:7" ht="12.75" customHeight="1" x14ac:dyDescent="0.3">
      <c r="A31" s="33">
        <v>7</v>
      </c>
      <c r="B31" s="34">
        <v>213</v>
      </c>
      <c r="C31" s="40" t="s">
        <v>43</v>
      </c>
      <c r="D31" s="36">
        <v>0.02</v>
      </c>
      <c r="E31" s="34" t="s">
        <v>44</v>
      </c>
      <c r="F31" s="34" t="s">
        <v>34</v>
      </c>
      <c r="G31" s="37">
        <v>0.02</v>
      </c>
    </row>
    <row r="32" spans="1:7" ht="15.75" customHeight="1" x14ac:dyDescent="0.3">
      <c r="A32" s="423" t="s">
        <v>45</v>
      </c>
      <c r="B32" s="636"/>
      <c r="C32" s="636"/>
      <c r="D32" s="636"/>
      <c r="E32" s="636"/>
      <c r="F32" s="636"/>
      <c r="G32" s="637"/>
    </row>
    <row r="33" spans="1:7" ht="12.75" customHeight="1" x14ac:dyDescent="0.3">
      <c r="A33" s="33">
        <v>8</v>
      </c>
      <c r="B33" s="34">
        <v>429</v>
      </c>
      <c r="C33" s="41" t="s">
        <v>46</v>
      </c>
      <c r="D33" s="28">
        <v>0.12</v>
      </c>
      <c r="E33" s="29" t="s">
        <v>47</v>
      </c>
      <c r="F33" s="29" t="s">
        <v>42</v>
      </c>
      <c r="G33" s="39">
        <v>0.12</v>
      </c>
    </row>
    <row r="34" spans="1:7" ht="12.75" customHeight="1" x14ac:dyDescent="0.3">
      <c r="A34" s="33">
        <v>9</v>
      </c>
      <c r="B34" s="34">
        <v>550</v>
      </c>
      <c r="C34" s="38" t="s">
        <v>48</v>
      </c>
      <c r="D34" s="28">
        <v>0.03</v>
      </c>
      <c r="E34" s="29" t="s">
        <v>49</v>
      </c>
      <c r="F34" s="42" t="s">
        <v>50</v>
      </c>
      <c r="G34" s="39">
        <v>0.03</v>
      </c>
    </row>
    <row r="35" spans="1:7" ht="15.75" customHeight="1" x14ac:dyDescent="0.3">
      <c r="A35" s="423" t="s">
        <v>51</v>
      </c>
      <c r="B35" s="636"/>
      <c r="C35" s="636"/>
      <c r="D35" s="636"/>
      <c r="E35" s="636"/>
      <c r="F35" s="636"/>
      <c r="G35" s="637"/>
    </row>
    <row r="36" spans="1:7" ht="12.75" customHeight="1" x14ac:dyDescent="0.3">
      <c r="A36" s="33">
        <v>10</v>
      </c>
      <c r="B36" s="34">
        <v>508</v>
      </c>
      <c r="C36" s="43" t="s">
        <v>52</v>
      </c>
      <c r="D36" s="28">
        <v>0.12</v>
      </c>
      <c r="E36" s="29" t="s">
        <v>53</v>
      </c>
      <c r="F36" s="29" t="s">
        <v>54</v>
      </c>
      <c r="G36" s="39">
        <v>0.12</v>
      </c>
    </row>
    <row r="37" spans="1:7" ht="12.75" customHeight="1" x14ac:dyDescent="0.3">
      <c r="A37" s="439">
        <v>11</v>
      </c>
      <c r="B37" s="480" t="s">
        <v>55</v>
      </c>
      <c r="C37" s="442" t="s">
        <v>56</v>
      </c>
      <c r="D37" s="28">
        <v>0.03</v>
      </c>
      <c r="E37" s="29" t="s">
        <v>57</v>
      </c>
      <c r="F37" s="29" t="s">
        <v>58</v>
      </c>
      <c r="G37" s="399">
        <v>0.06</v>
      </c>
    </row>
    <row r="38" spans="1:7" ht="12.75" customHeight="1" x14ac:dyDescent="0.3">
      <c r="A38" s="439"/>
      <c r="B38" s="480"/>
      <c r="C38" s="442"/>
      <c r="D38" s="28">
        <v>0.06</v>
      </c>
      <c r="E38" s="29" t="s">
        <v>59</v>
      </c>
      <c r="F38" s="29" t="s">
        <v>60</v>
      </c>
      <c r="G38" s="422"/>
    </row>
    <row r="39" spans="1:7" ht="12.75" customHeight="1" x14ac:dyDescent="0.3">
      <c r="A39" s="33">
        <v>12</v>
      </c>
      <c r="B39" s="34">
        <v>114</v>
      </c>
      <c r="C39" s="38" t="s">
        <v>61</v>
      </c>
      <c r="D39" s="28">
        <v>0.03</v>
      </c>
      <c r="E39" s="29" t="s">
        <v>62</v>
      </c>
      <c r="F39" s="29" t="s">
        <v>58</v>
      </c>
      <c r="G39" s="39">
        <v>0.03</v>
      </c>
    </row>
    <row r="40" spans="1:7" ht="12.75" customHeight="1" x14ac:dyDescent="0.3">
      <c r="A40" s="33">
        <v>13</v>
      </c>
      <c r="B40" s="34">
        <v>135</v>
      </c>
      <c r="C40" s="38" t="s">
        <v>63</v>
      </c>
      <c r="D40" s="28">
        <v>0.05</v>
      </c>
      <c r="E40" s="29" t="s">
        <v>64</v>
      </c>
      <c r="F40" s="29" t="s">
        <v>29</v>
      </c>
      <c r="G40" s="39">
        <v>0.05</v>
      </c>
    </row>
    <row r="41" spans="1:7" ht="12.75" customHeight="1" x14ac:dyDescent="0.3">
      <c r="A41" s="439">
        <v>14</v>
      </c>
      <c r="B41" s="440">
        <v>356</v>
      </c>
      <c r="C41" s="442" t="s">
        <v>65</v>
      </c>
      <c r="D41" s="28">
        <v>0.03</v>
      </c>
      <c r="E41" s="29" t="s">
        <v>66</v>
      </c>
      <c r="F41" s="29" t="s">
        <v>67</v>
      </c>
      <c r="G41" s="399">
        <v>0.05</v>
      </c>
    </row>
    <row r="42" spans="1:7" ht="12.75" customHeight="1" x14ac:dyDescent="0.3">
      <c r="A42" s="439"/>
      <c r="B42" s="440"/>
      <c r="C42" s="442"/>
      <c r="D42" s="28">
        <v>0.05</v>
      </c>
      <c r="E42" s="29" t="s">
        <v>68</v>
      </c>
      <c r="F42" s="29" t="s">
        <v>69</v>
      </c>
      <c r="G42" s="399"/>
    </row>
    <row r="43" spans="1:7" ht="12.75" customHeight="1" x14ac:dyDescent="0.3">
      <c r="A43" s="46">
        <v>15</v>
      </c>
      <c r="B43" s="47">
        <v>536</v>
      </c>
      <c r="C43" s="48" t="s">
        <v>70</v>
      </c>
      <c r="D43" s="49">
        <v>0.03</v>
      </c>
      <c r="E43" s="50" t="s">
        <v>71</v>
      </c>
      <c r="F43" s="51" t="s">
        <v>72</v>
      </c>
      <c r="G43" s="52">
        <v>0.03</v>
      </c>
    </row>
    <row r="44" spans="1:7" ht="15.75" customHeight="1" x14ac:dyDescent="0.3">
      <c r="A44" s="603" t="s">
        <v>73</v>
      </c>
      <c r="B44" s="604"/>
      <c r="C44" s="604"/>
      <c r="D44" s="604"/>
      <c r="E44" s="604"/>
      <c r="F44" s="604"/>
      <c r="G44" s="605"/>
    </row>
    <row r="45" spans="1:7" ht="15.75" customHeight="1" x14ac:dyDescent="0.3">
      <c r="A45" s="33">
        <v>16</v>
      </c>
      <c r="B45" s="34">
        <v>169</v>
      </c>
      <c r="C45" s="53" t="s">
        <v>74</v>
      </c>
      <c r="D45" s="36">
        <v>0.09</v>
      </c>
      <c r="E45" s="34" t="s">
        <v>75</v>
      </c>
      <c r="F45" s="34" t="s">
        <v>34</v>
      </c>
      <c r="G45" s="37">
        <v>0.09</v>
      </c>
    </row>
    <row r="46" spans="1:7" ht="12.75" customHeight="1" x14ac:dyDescent="0.3">
      <c r="A46" s="33">
        <v>17</v>
      </c>
      <c r="B46" s="34">
        <v>190</v>
      </c>
      <c r="C46" s="38" t="s">
        <v>76</v>
      </c>
      <c r="D46" s="28">
        <v>0.1</v>
      </c>
      <c r="E46" s="29" t="s">
        <v>77</v>
      </c>
      <c r="F46" s="34" t="s">
        <v>29</v>
      </c>
      <c r="G46" s="39">
        <v>0.1</v>
      </c>
    </row>
    <row r="47" spans="1:7" ht="12.75" customHeight="1" x14ac:dyDescent="0.3">
      <c r="A47" s="392">
        <v>18</v>
      </c>
      <c r="B47" s="407">
        <v>331</v>
      </c>
      <c r="C47" s="409" t="s">
        <v>78</v>
      </c>
      <c r="D47" s="28">
        <v>0.03</v>
      </c>
      <c r="E47" s="29" t="s">
        <v>79</v>
      </c>
      <c r="F47" s="29" t="s">
        <v>80</v>
      </c>
      <c r="G47" s="400">
        <v>0.06</v>
      </c>
    </row>
    <row r="48" spans="1:7" ht="12.75" customHeight="1" x14ac:dyDescent="0.3">
      <c r="A48" s="438"/>
      <c r="B48" s="408"/>
      <c r="C48" s="410"/>
      <c r="D48" s="28">
        <v>0.06</v>
      </c>
      <c r="E48" s="29" t="s">
        <v>81</v>
      </c>
      <c r="F48" s="29" t="s">
        <v>69</v>
      </c>
      <c r="G48" s="443"/>
    </row>
    <row r="49" spans="1:7" ht="12.75" customHeight="1" x14ac:dyDescent="0.3">
      <c r="A49" s="548">
        <v>19</v>
      </c>
      <c r="B49" s="524">
        <v>533</v>
      </c>
      <c r="C49" s="634" t="s">
        <v>82</v>
      </c>
      <c r="D49" s="36">
        <v>0.03</v>
      </c>
      <c r="E49" s="34" t="s">
        <v>83</v>
      </c>
      <c r="F49" s="34" t="s">
        <v>23</v>
      </c>
      <c r="G49" s="526">
        <v>0.06</v>
      </c>
    </row>
    <row r="50" spans="1:7" ht="12.75" customHeight="1" x14ac:dyDescent="0.3">
      <c r="A50" s="382"/>
      <c r="B50" s="417"/>
      <c r="C50" s="635"/>
      <c r="D50" s="36">
        <v>0.06</v>
      </c>
      <c r="E50" s="34" t="s">
        <v>84</v>
      </c>
      <c r="F50" s="34" t="s">
        <v>85</v>
      </c>
      <c r="G50" s="421"/>
    </row>
    <row r="51" spans="1:7" ht="12.75" customHeight="1" x14ac:dyDescent="0.3">
      <c r="A51" s="33">
        <v>20</v>
      </c>
      <c r="B51" s="34">
        <v>540</v>
      </c>
      <c r="C51" s="38" t="s">
        <v>86</v>
      </c>
      <c r="D51" s="28">
        <v>0.03</v>
      </c>
      <c r="E51" s="29" t="s">
        <v>87</v>
      </c>
      <c r="F51" s="29" t="s">
        <v>88</v>
      </c>
      <c r="G51" s="39">
        <v>0.03</v>
      </c>
    </row>
    <row r="52" spans="1:7" ht="15.75" customHeight="1" x14ac:dyDescent="0.3">
      <c r="A52" s="603" t="s">
        <v>89</v>
      </c>
      <c r="B52" s="604"/>
      <c r="C52" s="604"/>
      <c r="D52" s="604"/>
      <c r="E52" s="604"/>
      <c r="F52" s="604"/>
      <c r="G52" s="605"/>
    </row>
    <row r="53" spans="1:7" ht="12.75" customHeight="1" x14ac:dyDescent="0.3">
      <c r="A53" s="17">
        <v>21</v>
      </c>
      <c r="B53" s="18">
        <v>551</v>
      </c>
      <c r="C53" s="58" t="s">
        <v>90</v>
      </c>
      <c r="D53" s="24">
        <v>0.06</v>
      </c>
      <c r="E53" s="25" t="s">
        <v>91</v>
      </c>
      <c r="F53" s="18" t="s">
        <v>88</v>
      </c>
      <c r="G53" s="59">
        <v>0.06</v>
      </c>
    </row>
    <row r="54" spans="1:7" ht="12.75" customHeight="1" x14ac:dyDescent="0.3">
      <c r="A54" s="426">
        <v>22</v>
      </c>
      <c r="B54" s="396">
        <v>436</v>
      </c>
      <c r="C54" s="547" t="s">
        <v>92</v>
      </c>
      <c r="D54" s="28">
        <v>0.06</v>
      </c>
      <c r="E54" s="29" t="s">
        <v>93</v>
      </c>
      <c r="F54" s="29" t="s">
        <v>94</v>
      </c>
      <c r="G54" s="430">
        <v>0</v>
      </c>
    </row>
    <row r="55" spans="1:7" ht="12.75" customHeight="1" x14ac:dyDescent="0.3">
      <c r="A55" s="465"/>
      <c r="B55" s="466"/>
      <c r="C55" s="600"/>
      <c r="D55" s="28">
        <v>0</v>
      </c>
      <c r="E55" s="29" t="s">
        <v>95</v>
      </c>
      <c r="F55" s="29" t="s">
        <v>96</v>
      </c>
      <c r="G55" s="455"/>
    </row>
    <row r="56" spans="1:7" ht="15.75" customHeight="1" x14ac:dyDescent="0.3">
      <c r="A56" s="603" t="s">
        <v>97</v>
      </c>
      <c r="B56" s="604"/>
      <c r="C56" s="604"/>
      <c r="D56" s="604"/>
      <c r="E56" s="604"/>
      <c r="F56" s="604"/>
      <c r="G56" s="605"/>
    </row>
    <row r="57" spans="1:7" ht="12.75" customHeight="1" x14ac:dyDescent="0.3">
      <c r="A57" s="33">
        <v>23</v>
      </c>
      <c r="B57" s="34">
        <v>543</v>
      </c>
      <c r="C57" s="35" t="s">
        <v>98</v>
      </c>
      <c r="D57" s="36">
        <v>0.12</v>
      </c>
      <c r="E57" s="34" t="s">
        <v>99</v>
      </c>
      <c r="F57" s="34" t="s">
        <v>100</v>
      </c>
      <c r="G57" s="37">
        <v>0.12</v>
      </c>
    </row>
    <row r="58" spans="1:7" ht="12.75" customHeight="1" x14ac:dyDescent="0.3">
      <c r="A58" s="33">
        <v>24</v>
      </c>
      <c r="B58" s="34">
        <v>547</v>
      </c>
      <c r="C58" s="38" t="s">
        <v>101</v>
      </c>
      <c r="D58" s="28">
        <v>0.1</v>
      </c>
      <c r="E58" s="29" t="s">
        <v>102</v>
      </c>
      <c r="F58" s="34" t="s">
        <v>88</v>
      </c>
      <c r="G58" s="39">
        <v>0.1</v>
      </c>
    </row>
    <row r="59" spans="1:7" ht="12.75" customHeight="1" x14ac:dyDescent="0.3">
      <c r="A59" s="33">
        <v>25</v>
      </c>
      <c r="B59" s="60" t="s">
        <v>103</v>
      </c>
      <c r="C59" s="38" t="s">
        <v>104</v>
      </c>
      <c r="D59" s="28">
        <v>0.1</v>
      </c>
      <c r="E59" s="29" t="s">
        <v>105</v>
      </c>
      <c r="F59" s="29" t="s">
        <v>88</v>
      </c>
      <c r="G59" s="39">
        <v>0.1</v>
      </c>
    </row>
    <row r="60" spans="1:7" ht="12.75" customHeight="1" x14ac:dyDescent="0.3">
      <c r="A60" s="426">
        <v>26</v>
      </c>
      <c r="B60" s="396">
        <v>549</v>
      </c>
      <c r="C60" s="398" t="s">
        <v>106</v>
      </c>
      <c r="D60" s="28">
        <v>7.0000000000000007E-2</v>
      </c>
      <c r="E60" s="29" t="s">
        <v>107</v>
      </c>
      <c r="F60" s="61" t="s">
        <v>108</v>
      </c>
      <c r="G60" s="430">
        <v>0.1</v>
      </c>
    </row>
    <row r="61" spans="1:7" ht="12.75" customHeight="1" x14ac:dyDescent="0.3">
      <c r="A61" s="427"/>
      <c r="B61" s="428"/>
      <c r="C61" s="429"/>
      <c r="D61" s="28">
        <v>0.1</v>
      </c>
      <c r="E61" s="29" t="s">
        <v>109</v>
      </c>
      <c r="F61" s="61" t="s">
        <v>110</v>
      </c>
      <c r="G61" s="431"/>
    </row>
    <row r="62" spans="1:7" ht="12.75" customHeight="1" x14ac:dyDescent="0.3">
      <c r="A62" s="33">
        <v>27</v>
      </c>
      <c r="B62" s="34">
        <v>163</v>
      </c>
      <c r="C62" s="40" t="s">
        <v>111</v>
      </c>
      <c r="D62" s="36">
        <v>0.05</v>
      </c>
      <c r="E62" s="34" t="s">
        <v>112</v>
      </c>
      <c r="F62" s="34" t="s">
        <v>113</v>
      </c>
      <c r="G62" s="37">
        <v>0.05</v>
      </c>
    </row>
    <row r="63" spans="1:7" ht="12.75" customHeight="1" x14ac:dyDescent="0.3">
      <c r="A63" s="33">
        <v>28</v>
      </c>
      <c r="B63" s="34">
        <v>362</v>
      </c>
      <c r="C63" s="40" t="s">
        <v>114</v>
      </c>
      <c r="D63" s="36">
        <v>0.1</v>
      </c>
      <c r="E63" s="34" t="s">
        <v>44</v>
      </c>
      <c r="F63" s="34" t="s">
        <v>34</v>
      </c>
      <c r="G63" s="37">
        <v>0.1</v>
      </c>
    </row>
    <row r="64" spans="1:7" ht="12.75" customHeight="1" x14ac:dyDescent="0.3">
      <c r="A64" s="33">
        <v>29</v>
      </c>
      <c r="B64" s="34">
        <v>548</v>
      </c>
      <c r="C64" s="40" t="s">
        <v>115</v>
      </c>
      <c r="D64" s="36">
        <v>0.05</v>
      </c>
      <c r="E64" s="34" t="s">
        <v>116</v>
      </c>
      <c r="F64" s="34" t="s">
        <v>67</v>
      </c>
      <c r="G64" s="37">
        <v>0.05</v>
      </c>
    </row>
    <row r="65" spans="1:7" ht="12.75" customHeight="1" x14ac:dyDescent="0.3">
      <c r="A65" s="403">
        <v>30</v>
      </c>
      <c r="B65" s="630">
        <v>539</v>
      </c>
      <c r="C65" s="632" t="s">
        <v>117</v>
      </c>
      <c r="D65" s="36">
        <v>0.05</v>
      </c>
      <c r="E65" s="34" t="s">
        <v>57</v>
      </c>
      <c r="F65" s="34" t="s">
        <v>58</v>
      </c>
      <c r="G65" s="459">
        <v>0.1</v>
      </c>
    </row>
    <row r="66" spans="1:7" ht="12.75" customHeight="1" x14ac:dyDescent="0.3">
      <c r="A66" s="392"/>
      <c r="B66" s="631"/>
      <c r="C66" s="633"/>
      <c r="D66" s="65">
        <v>0.1</v>
      </c>
      <c r="E66" s="66" t="s">
        <v>118</v>
      </c>
      <c r="F66" s="67" t="s">
        <v>119</v>
      </c>
      <c r="G66" s="471"/>
    </row>
    <row r="67" spans="1:7" ht="15.75" customHeight="1" x14ac:dyDescent="0.3">
      <c r="A67" s="603" t="s">
        <v>120</v>
      </c>
      <c r="B67" s="604"/>
      <c r="C67" s="604"/>
      <c r="D67" s="604"/>
      <c r="E67" s="604"/>
      <c r="F67" s="604"/>
      <c r="G67" s="605"/>
    </row>
    <row r="68" spans="1:7" ht="12.75" customHeight="1" x14ac:dyDescent="0.3">
      <c r="A68" s="17">
        <v>31</v>
      </c>
      <c r="B68" s="18">
        <v>541</v>
      </c>
      <c r="C68" s="19" t="s">
        <v>121</v>
      </c>
      <c r="D68" s="20">
        <v>0.12</v>
      </c>
      <c r="E68" s="18" t="s">
        <v>39</v>
      </c>
      <c r="F68" s="18" t="s">
        <v>34</v>
      </c>
      <c r="G68" s="22">
        <v>0.12</v>
      </c>
    </row>
    <row r="69" spans="1:7" ht="12.75" customHeight="1" x14ac:dyDescent="0.3">
      <c r="A69" s="17">
        <v>32</v>
      </c>
      <c r="B69" s="34">
        <v>545</v>
      </c>
      <c r="C69" s="38" t="s">
        <v>122</v>
      </c>
      <c r="D69" s="28">
        <v>0.05</v>
      </c>
      <c r="E69" s="29" t="s">
        <v>123</v>
      </c>
      <c r="F69" s="29" t="s">
        <v>54</v>
      </c>
      <c r="G69" s="39">
        <v>0.05</v>
      </c>
    </row>
    <row r="70" spans="1:7" ht="12.75" customHeight="1" x14ac:dyDescent="0.3">
      <c r="A70" s="17">
        <v>33</v>
      </c>
      <c r="B70" s="34">
        <v>544</v>
      </c>
      <c r="C70" s="40" t="s">
        <v>124</v>
      </c>
      <c r="D70" s="36">
        <v>0.05</v>
      </c>
      <c r="E70" s="34" t="s">
        <v>33</v>
      </c>
      <c r="F70" s="34" t="s">
        <v>34</v>
      </c>
      <c r="G70" s="37">
        <v>0.05</v>
      </c>
    </row>
    <row r="71" spans="1:7" ht="12.75" customHeight="1" x14ac:dyDescent="0.3">
      <c r="A71" s="17">
        <v>34</v>
      </c>
      <c r="B71" s="68">
        <v>542</v>
      </c>
      <c r="C71" s="69" t="s">
        <v>125</v>
      </c>
      <c r="D71" s="70">
        <v>0.05</v>
      </c>
      <c r="E71" s="71" t="s">
        <v>126</v>
      </c>
      <c r="F71" s="71" t="s">
        <v>67</v>
      </c>
      <c r="G71" s="72">
        <v>0.05</v>
      </c>
    </row>
    <row r="72" spans="1:7" ht="21" customHeight="1" x14ac:dyDescent="0.3">
      <c r="A72" s="625" t="s">
        <v>127</v>
      </c>
      <c r="B72" s="626"/>
      <c r="C72" s="626"/>
      <c r="D72" s="626"/>
      <c r="E72" s="626"/>
      <c r="F72" s="626"/>
      <c r="G72" s="627"/>
    </row>
    <row r="73" spans="1:7" ht="15.75" customHeight="1" x14ac:dyDescent="0.3">
      <c r="A73" s="423" t="s">
        <v>128</v>
      </c>
      <c r="B73" s="628"/>
      <c r="C73" s="628"/>
      <c r="D73" s="628"/>
      <c r="E73" s="628"/>
      <c r="F73" s="628"/>
      <c r="G73" s="629"/>
    </row>
    <row r="74" spans="1:7" ht="12.75" customHeight="1" x14ac:dyDescent="0.3">
      <c r="A74" s="534">
        <v>35</v>
      </c>
      <c r="B74" s="535">
        <v>179</v>
      </c>
      <c r="C74" s="537" t="s">
        <v>129</v>
      </c>
      <c r="D74" s="73">
        <v>0.12</v>
      </c>
      <c r="E74" s="25" t="s">
        <v>130</v>
      </c>
      <c r="F74" s="25" t="s">
        <v>34</v>
      </c>
      <c r="G74" s="448">
        <v>0.09</v>
      </c>
    </row>
    <row r="75" spans="1:7" ht="12.75" customHeight="1" x14ac:dyDescent="0.3">
      <c r="A75" s="393"/>
      <c r="B75" s="536"/>
      <c r="C75" s="538"/>
      <c r="D75" s="28">
        <v>0.14000000000000001</v>
      </c>
      <c r="E75" s="29" t="s">
        <v>131</v>
      </c>
      <c r="F75" s="29" t="s">
        <v>69</v>
      </c>
      <c r="G75" s="437"/>
    </row>
    <row r="76" spans="1:7" ht="12.75" customHeight="1" x14ac:dyDescent="0.3">
      <c r="A76" s="393"/>
      <c r="B76" s="536"/>
      <c r="C76" s="538"/>
      <c r="D76" s="28">
        <v>0.12</v>
      </c>
      <c r="E76" s="29" t="s">
        <v>132</v>
      </c>
      <c r="F76" s="29" t="s">
        <v>133</v>
      </c>
      <c r="G76" s="437"/>
    </row>
    <row r="77" spans="1:7" ht="12.75" customHeight="1" x14ac:dyDescent="0.3">
      <c r="A77" s="438"/>
      <c r="B77" s="408"/>
      <c r="C77" s="510"/>
      <c r="D77" s="28">
        <v>0.09</v>
      </c>
      <c r="E77" s="29" t="s">
        <v>134</v>
      </c>
      <c r="F77" s="29" t="s">
        <v>135</v>
      </c>
      <c r="G77" s="431"/>
    </row>
    <row r="78" spans="1:7" ht="12.75" customHeight="1" x14ac:dyDescent="0.3">
      <c r="A78" s="54">
        <v>36</v>
      </c>
      <c r="B78" s="34">
        <v>216</v>
      </c>
      <c r="C78" s="40" t="s">
        <v>136</v>
      </c>
      <c r="D78" s="36">
        <v>0.08</v>
      </c>
      <c r="E78" s="34" t="s">
        <v>39</v>
      </c>
      <c r="F78" s="34" t="s">
        <v>34</v>
      </c>
      <c r="G78" s="37">
        <v>0.08</v>
      </c>
    </row>
    <row r="79" spans="1:7" ht="12.75" customHeight="1" x14ac:dyDescent="0.3">
      <c r="A79" s="62">
        <v>37</v>
      </c>
      <c r="B79" s="75">
        <v>225</v>
      </c>
      <c r="C79" s="76" t="s">
        <v>137</v>
      </c>
      <c r="D79" s="36">
        <v>0.1</v>
      </c>
      <c r="E79" s="34" t="s">
        <v>138</v>
      </c>
      <c r="F79" s="34" t="s">
        <v>139</v>
      </c>
      <c r="G79" s="77">
        <v>0.1</v>
      </c>
    </row>
    <row r="80" spans="1:7" ht="15.75" customHeight="1" x14ac:dyDescent="0.3">
      <c r="A80" s="563">
        <v>38</v>
      </c>
      <c r="B80" s="395">
        <v>315</v>
      </c>
      <c r="C80" s="623" t="s">
        <v>140</v>
      </c>
      <c r="D80" s="28">
        <v>0.12</v>
      </c>
      <c r="E80" s="29" t="s">
        <v>141</v>
      </c>
      <c r="F80" s="81" t="s">
        <v>113</v>
      </c>
      <c r="G80" s="430">
        <v>0.1</v>
      </c>
    </row>
    <row r="81" spans="1:7" ht="12.75" customHeight="1" x14ac:dyDescent="0.3">
      <c r="A81" s="563"/>
      <c r="B81" s="395"/>
      <c r="C81" s="623"/>
      <c r="D81" s="28">
        <v>0.1</v>
      </c>
      <c r="E81" s="29" t="s">
        <v>142</v>
      </c>
      <c r="F81" s="29" t="s">
        <v>143</v>
      </c>
      <c r="G81" s="431"/>
    </row>
    <row r="82" spans="1:7" ht="12.75" customHeight="1" x14ac:dyDescent="0.3">
      <c r="A82" s="33">
        <v>39</v>
      </c>
      <c r="B82" s="34">
        <v>556</v>
      </c>
      <c r="C82" s="40" t="s">
        <v>144</v>
      </c>
      <c r="D82" s="36">
        <v>0.05</v>
      </c>
      <c r="E82" s="34" t="s">
        <v>33</v>
      </c>
      <c r="F82" s="34" t="s">
        <v>34</v>
      </c>
      <c r="G82" s="37">
        <v>0.05</v>
      </c>
    </row>
    <row r="83" spans="1:7" ht="12.75" customHeight="1" x14ac:dyDescent="0.3">
      <c r="A83" s="426">
        <v>40</v>
      </c>
      <c r="B83" s="396">
        <v>530</v>
      </c>
      <c r="C83" s="470" t="s">
        <v>145</v>
      </c>
      <c r="D83" s="28">
        <v>0.05</v>
      </c>
      <c r="E83" s="29" t="s">
        <v>146</v>
      </c>
      <c r="F83" s="29" t="s">
        <v>88</v>
      </c>
      <c r="G83" s="430">
        <v>0</v>
      </c>
    </row>
    <row r="84" spans="1:7" ht="12.75" customHeight="1" x14ac:dyDescent="0.3">
      <c r="A84" s="427"/>
      <c r="B84" s="428"/>
      <c r="C84" s="624"/>
      <c r="D84" s="28">
        <v>0</v>
      </c>
      <c r="E84" s="29" t="s">
        <v>147</v>
      </c>
      <c r="F84" s="29" t="s">
        <v>133</v>
      </c>
      <c r="G84" s="431"/>
    </row>
    <row r="85" spans="1:7" ht="12.75" customHeight="1" x14ac:dyDescent="0.3">
      <c r="A85" s="439">
        <v>41</v>
      </c>
      <c r="B85" s="440">
        <v>623</v>
      </c>
      <c r="C85" s="583" t="s">
        <v>148</v>
      </c>
      <c r="D85" s="28">
        <v>0.05</v>
      </c>
      <c r="E85" s="29" t="s">
        <v>149</v>
      </c>
      <c r="F85" s="42" t="s">
        <v>150</v>
      </c>
      <c r="G85" s="399">
        <v>0.1</v>
      </c>
    </row>
    <row r="86" spans="1:7" ht="12.75" customHeight="1" x14ac:dyDescent="0.3">
      <c r="A86" s="439"/>
      <c r="B86" s="440"/>
      <c r="C86" s="583"/>
      <c r="D86" s="83">
        <v>0</v>
      </c>
      <c r="E86" s="9" t="s">
        <v>151</v>
      </c>
      <c r="F86" s="29" t="s">
        <v>113</v>
      </c>
      <c r="G86" s="621"/>
    </row>
    <row r="87" spans="1:7" ht="12.75" customHeight="1" x14ac:dyDescent="0.3">
      <c r="A87" s="392"/>
      <c r="B87" s="513"/>
      <c r="C87" s="409"/>
      <c r="D87" s="84">
        <v>0.1</v>
      </c>
      <c r="E87" s="55" t="s">
        <v>152</v>
      </c>
      <c r="F87" s="71" t="s">
        <v>153</v>
      </c>
      <c r="G87" s="622"/>
    </row>
    <row r="88" spans="1:7" ht="15.75" customHeight="1" x14ac:dyDescent="0.3">
      <c r="A88" s="603" t="s">
        <v>154</v>
      </c>
      <c r="B88" s="604"/>
      <c r="C88" s="604"/>
      <c r="D88" s="604"/>
      <c r="E88" s="604"/>
      <c r="F88" s="604"/>
      <c r="G88" s="605"/>
    </row>
    <row r="89" spans="1:7" ht="12.75" customHeight="1" x14ac:dyDescent="0.3">
      <c r="A89" s="534">
        <v>42</v>
      </c>
      <c r="B89" s="599">
        <v>297</v>
      </c>
      <c r="C89" s="537" t="s">
        <v>155</v>
      </c>
      <c r="D89" s="85">
        <v>0.1</v>
      </c>
      <c r="E89" s="86" t="s">
        <v>156</v>
      </c>
      <c r="F89" s="86" t="s">
        <v>69</v>
      </c>
      <c r="G89" s="522">
        <v>0.05</v>
      </c>
    </row>
    <row r="90" spans="1:7" ht="12.75" customHeight="1" x14ac:dyDescent="0.3">
      <c r="A90" s="438"/>
      <c r="B90" s="509"/>
      <c r="C90" s="510"/>
      <c r="D90" s="28">
        <v>0.05</v>
      </c>
      <c r="E90" s="86" t="s">
        <v>157</v>
      </c>
      <c r="F90" s="86" t="s">
        <v>158</v>
      </c>
      <c r="G90" s="443"/>
    </row>
    <row r="91" spans="1:7" ht="12.75" customHeight="1" x14ac:dyDescent="0.3">
      <c r="A91" s="33">
        <v>43</v>
      </c>
      <c r="B91" s="34">
        <v>400</v>
      </c>
      <c r="C91" s="35" t="s">
        <v>159</v>
      </c>
      <c r="D91" s="36">
        <v>0.05</v>
      </c>
      <c r="E91" s="34" t="s">
        <v>33</v>
      </c>
      <c r="F91" s="34" t="s">
        <v>34</v>
      </c>
      <c r="G91" s="37">
        <v>0.05</v>
      </c>
    </row>
    <row r="92" spans="1:7" ht="12.75" customHeight="1" x14ac:dyDescent="0.3">
      <c r="A92" s="548">
        <v>44</v>
      </c>
      <c r="B92" s="615">
        <v>503</v>
      </c>
      <c r="C92" s="501" t="s">
        <v>160</v>
      </c>
      <c r="D92" s="617">
        <v>7.4999999999999997E-2</v>
      </c>
      <c r="E92" s="619" t="s">
        <v>161</v>
      </c>
      <c r="F92" s="615" t="s">
        <v>34</v>
      </c>
      <c r="G92" s="612">
        <v>7.4999999999999997E-2</v>
      </c>
    </row>
    <row r="93" spans="1:7" ht="12.75" customHeight="1" x14ac:dyDescent="0.3">
      <c r="A93" s="558"/>
      <c r="B93" s="451"/>
      <c r="C93" s="616"/>
      <c r="D93" s="618"/>
      <c r="E93" s="620"/>
      <c r="F93" s="451"/>
      <c r="G93" s="613"/>
    </row>
    <row r="94" spans="1:7" ht="12.75" customHeight="1" x14ac:dyDescent="0.3">
      <c r="A94" s="33">
        <v>45</v>
      </c>
      <c r="B94" s="34">
        <v>365</v>
      </c>
      <c r="C94" s="40" t="s">
        <v>162</v>
      </c>
      <c r="D94" s="36">
        <v>0.08</v>
      </c>
      <c r="E94" s="34" t="s">
        <v>163</v>
      </c>
      <c r="F94" s="34" t="s">
        <v>164</v>
      </c>
      <c r="G94" s="37">
        <v>0.08</v>
      </c>
    </row>
    <row r="95" spans="1:7" ht="15.75" customHeight="1" x14ac:dyDescent="0.3">
      <c r="A95" s="423" t="s">
        <v>165</v>
      </c>
      <c r="B95" s="424"/>
      <c r="C95" s="424"/>
      <c r="D95" s="424"/>
      <c r="E95" s="424"/>
      <c r="F95" s="424"/>
      <c r="G95" s="425"/>
    </row>
    <row r="96" spans="1:7" ht="15" customHeight="1" x14ac:dyDescent="0.3">
      <c r="A96" s="507">
        <v>46</v>
      </c>
      <c r="B96" s="509">
        <v>99</v>
      </c>
      <c r="C96" s="614" t="s">
        <v>166</v>
      </c>
      <c r="D96" s="24">
        <v>0.05</v>
      </c>
      <c r="E96" s="25" t="s">
        <v>33</v>
      </c>
      <c r="F96" s="25" t="s">
        <v>34</v>
      </c>
      <c r="G96" s="443">
        <v>0.1</v>
      </c>
    </row>
    <row r="97" spans="1:7" ht="12.75" customHeight="1" x14ac:dyDescent="0.3">
      <c r="A97" s="439"/>
      <c r="B97" s="481"/>
      <c r="C97" s="583"/>
      <c r="D97" s="28">
        <v>0.1</v>
      </c>
      <c r="E97" s="29" t="s">
        <v>68</v>
      </c>
      <c r="F97" s="29" t="s">
        <v>69</v>
      </c>
      <c r="G97" s="422"/>
    </row>
    <row r="98" spans="1:7" ht="21" customHeight="1" x14ac:dyDescent="0.3">
      <c r="A98" s="411" t="s">
        <v>167</v>
      </c>
      <c r="B98" s="412"/>
      <c r="C98" s="412"/>
      <c r="D98" s="412"/>
      <c r="E98" s="412"/>
      <c r="F98" s="412"/>
      <c r="G98" s="413"/>
    </row>
    <row r="99" spans="1:7" ht="15.75" customHeight="1" x14ac:dyDescent="0.3">
      <c r="A99" s="603" t="s">
        <v>168</v>
      </c>
      <c r="B99" s="604"/>
      <c r="C99" s="604"/>
      <c r="D99" s="604"/>
      <c r="E99" s="604"/>
      <c r="F99" s="604"/>
      <c r="G99" s="605"/>
    </row>
    <row r="100" spans="1:7" ht="12.75" customHeight="1" x14ac:dyDescent="0.3">
      <c r="A100" s="608">
        <v>47</v>
      </c>
      <c r="B100" s="610">
        <v>108</v>
      </c>
      <c r="C100" s="557" t="s">
        <v>169</v>
      </c>
      <c r="D100" s="24">
        <v>0.1</v>
      </c>
      <c r="E100" s="25" t="s">
        <v>68</v>
      </c>
      <c r="F100" s="25" t="s">
        <v>69</v>
      </c>
      <c r="G100" s="448">
        <v>0</v>
      </c>
    </row>
    <row r="101" spans="1:7" ht="12.75" customHeight="1" x14ac:dyDescent="0.3">
      <c r="A101" s="609"/>
      <c r="B101" s="611"/>
      <c r="C101" s="429"/>
      <c r="D101" s="24">
        <v>0</v>
      </c>
      <c r="E101" s="25" t="s">
        <v>170</v>
      </c>
      <c r="F101" s="25" t="s">
        <v>143</v>
      </c>
      <c r="G101" s="431"/>
    </row>
    <row r="102" spans="1:7" ht="12.75" customHeight="1" x14ac:dyDescent="0.3">
      <c r="A102" s="91">
        <v>48</v>
      </c>
      <c r="B102" s="71">
        <v>352</v>
      </c>
      <c r="C102" s="92" t="s">
        <v>171</v>
      </c>
      <c r="D102" s="70">
        <v>0.1</v>
      </c>
      <c r="E102" s="71" t="s">
        <v>172</v>
      </c>
      <c r="F102" s="71" t="s">
        <v>173</v>
      </c>
      <c r="G102" s="72">
        <v>0.1</v>
      </c>
    </row>
    <row r="103" spans="1:7" ht="12.75" customHeight="1" x14ac:dyDescent="0.3">
      <c r="A103" s="93">
        <v>49</v>
      </c>
      <c r="B103" s="50">
        <v>364</v>
      </c>
      <c r="C103" s="48" t="s">
        <v>174</v>
      </c>
      <c r="D103" s="49">
        <v>0.08</v>
      </c>
      <c r="E103" s="50" t="s">
        <v>175</v>
      </c>
      <c r="F103" s="50" t="s">
        <v>110</v>
      </c>
      <c r="G103" s="52">
        <v>0.08</v>
      </c>
    </row>
    <row r="104" spans="1:7" ht="15.75" customHeight="1" x14ac:dyDescent="0.3">
      <c r="A104" s="414" t="s">
        <v>176</v>
      </c>
      <c r="B104" s="415"/>
      <c r="C104" s="415"/>
      <c r="D104" s="415"/>
      <c r="E104" s="415"/>
      <c r="F104" s="415"/>
      <c r="G104" s="416"/>
    </row>
    <row r="105" spans="1:7" ht="12.75" customHeight="1" x14ac:dyDescent="0.3">
      <c r="A105" s="89">
        <v>50</v>
      </c>
      <c r="B105" s="25">
        <v>526</v>
      </c>
      <c r="C105" s="94" t="s">
        <v>177</v>
      </c>
      <c r="D105" s="24">
        <v>0.1</v>
      </c>
      <c r="E105" s="25" t="s">
        <v>178</v>
      </c>
      <c r="F105" s="25" t="s">
        <v>179</v>
      </c>
      <c r="G105" s="59">
        <v>0.1</v>
      </c>
    </row>
    <row r="106" spans="1:7" ht="12.75" customHeight="1" x14ac:dyDescent="0.3">
      <c r="A106" s="439">
        <v>51</v>
      </c>
      <c r="B106" s="440">
        <v>200</v>
      </c>
      <c r="C106" s="583" t="s">
        <v>180</v>
      </c>
      <c r="D106" s="28">
        <v>0.05</v>
      </c>
      <c r="E106" s="29" t="s">
        <v>44</v>
      </c>
      <c r="F106" s="29" t="s">
        <v>34</v>
      </c>
      <c r="G106" s="399">
        <v>0.1</v>
      </c>
    </row>
    <row r="107" spans="1:7" ht="12.75" customHeight="1" x14ac:dyDescent="0.3">
      <c r="A107" s="439">
        <v>42</v>
      </c>
      <c r="B107" s="440">
        <v>200</v>
      </c>
      <c r="C107" s="583"/>
      <c r="D107" s="28">
        <v>0.1</v>
      </c>
      <c r="E107" s="29" t="s">
        <v>68</v>
      </c>
      <c r="F107" s="29" t="s">
        <v>69</v>
      </c>
      <c r="G107" s="422"/>
    </row>
    <row r="108" spans="1:7" ht="12.75" customHeight="1" x14ac:dyDescent="0.3">
      <c r="A108" s="95">
        <v>52</v>
      </c>
      <c r="B108" s="29">
        <v>146</v>
      </c>
      <c r="C108" s="38" t="s">
        <v>181</v>
      </c>
      <c r="D108" s="28">
        <v>0.05</v>
      </c>
      <c r="E108" s="29" t="s">
        <v>182</v>
      </c>
      <c r="F108" s="29" t="s">
        <v>183</v>
      </c>
      <c r="G108" s="39">
        <v>0.05</v>
      </c>
    </row>
    <row r="109" spans="1:7" ht="12.75" customHeight="1" x14ac:dyDescent="0.3">
      <c r="A109" s="95">
        <v>53</v>
      </c>
      <c r="B109" s="71">
        <v>265</v>
      </c>
      <c r="C109" s="69" t="s">
        <v>184</v>
      </c>
      <c r="D109" s="70">
        <v>0.08</v>
      </c>
      <c r="E109" s="71" t="s">
        <v>185</v>
      </c>
      <c r="F109" s="71" t="s">
        <v>135</v>
      </c>
      <c r="G109" s="72">
        <v>0.08</v>
      </c>
    </row>
    <row r="110" spans="1:7" ht="12.75" customHeight="1" x14ac:dyDescent="0.3">
      <c r="A110" s="96">
        <v>54</v>
      </c>
      <c r="B110" s="68">
        <v>527</v>
      </c>
      <c r="C110" s="97" t="s">
        <v>186</v>
      </c>
      <c r="D110" s="65">
        <v>0.05</v>
      </c>
      <c r="E110" s="68" t="s">
        <v>187</v>
      </c>
      <c r="F110" s="68" t="s">
        <v>108</v>
      </c>
      <c r="G110" s="98">
        <v>0.05</v>
      </c>
    </row>
    <row r="111" spans="1:7" ht="15.75" customHeight="1" x14ac:dyDescent="0.3">
      <c r="A111" s="389" t="s">
        <v>188</v>
      </c>
      <c r="B111" s="390"/>
      <c r="C111" s="390"/>
      <c r="D111" s="390"/>
      <c r="E111" s="390"/>
      <c r="F111" s="390"/>
      <c r="G111" s="391"/>
    </row>
    <row r="112" spans="1:7" ht="12.75" customHeight="1" x14ac:dyDescent="0.3">
      <c r="A112" s="402">
        <v>55</v>
      </c>
      <c r="B112" s="384">
        <v>481</v>
      </c>
      <c r="C112" s="559" t="s">
        <v>189</v>
      </c>
      <c r="D112" s="20">
        <v>0.05</v>
      </c>
      <c r="E112" s="18" t="s">
        <v>33</v>
      </c>
      <c r="F112" s="18" t="s">
        <v>34</v>
      </c>
      <c r="G112" s="443">
        <v>7.4999999999999997E-2</v>
      </c>
    </row>
    <row r="113" spans="1:7" ht="12.75" customHeight="1" x14ac:dyDescent="0.3">
      <c r="A113" s="439"/>
      <c r="B113" s="457"/>
      <c r="C113" s="560"/>
      <c r="D113" s="606">
        <v>7.4999999999999997E-2</v>
      </c>
      <c r="E113" s="29" t="s">
        <v>190</v>
      </c>
      <c r="F113" s="29" t="s">
        <v>88</v>
      </c>
      <c r="G113" s="422"/>
    </row>
    <row r="114" spans="1:7" ht="12.75" customHeight="1" x14ac:dyDescent="0.3">
      <c r="A114" s="392"/>
      <c r="B114" s="549"/>
      <c r="C114" s="560"/>
      <c r="D114" s="607"/>
      <c r="E114" s="68" t="s">
        <v>191</v>
      </c>
      <c r="F114" s="101" t="s">
        <v>192</v>
      </c>
      <c r="G114" s="401"/>
    </row>
    <row r="115" spans="1:7" ht="12.75" customHeight="1" x14ac:dyDescent="0.3">
      <c r="A115" s="96">
        <v>56</v>
      </c>
      <c r="B115" s="71">
        <v>187</v>
      </c>
      <c r="C115" s="102" t="s">
        <v>193</v>
      </c>
      <c r="D115" s="70">
        <v>0.12</v>
      </c>
      <c r="E115" s="71" t="s">
        <v>194</v>
      </c>
      <c r="F115" s="71" t="s">
        <v>195</v>
      </c>
      <c r="G115" s="72">
        <v>0.12</v>
      </c>
    </row>
    <row r="116" spans="1:7" ht="15.75" customHeight="1" x14ac:dyDescent="0.3">
      <c r="A116" s="423" t="s">
        <v>196</v>
      </c>
      <c r="B116" s="424"/>
      <c r="C116" s="424"/>
      <c r="D116" s="424"/>
      <c r="E116" s="424"/>
      <c r="F116" s="424"/>
      <c r="G116" s="425"/>
    </row>
    <row r="117" spans="1:7" ht="12.75" customHeight="1" x14ac:dyDescent="0.3">
      <c r="A117" s="89">
        <v>57</v>
      </c>
      <c r="B117" s="90" t="s">
        <v>197</v>
      </c>
      <c r="C117" s="94" t="s">
        <v>198</v>
      </c>
      <c r="D117" s="24">
        <v>0.1</v>
      </c>
      <c r="E117" s="25" t="s">
        <v>199</v>
      </c>
      <c r="F117" s="25" t="s">
        <v>69</v>
      </c>
      <c r="G117" s="59">
        <v>0.1</v>
      </c>
    </row>
    <row r="118" spans="1:7" ht="21" customHeight="1" x14ac:dyDescent="0.3">
      <c r="A118" s="411" t="s">
        <v>200</v>
      </c>
      <c r="B118" s="412"/>
      <c r="C118" s="412"/>
      <c r="D118" s="412"/>
      <c r="E118" s="412"/>
      <c r="F118" s="412"/>
      <c r="G118" s="413"/>
    </row>
    <row r="119" spans="1:7" ht="15" customHeight="1" x14ac:dyDescent="0.3">
      <c r="A119" s="603" t="s">
        <v>201</v>
      </c>
      <c r="B119" s="604"/>
      <c r="C119" s="604"/>
      <c r="D119" s="604"/>
      <c r="E119" s="604"/>
      <c r="F119" s="604"/>
      <c r="G119" s="605"/>
    </row>
    <row r="120" spans="1:7" ht="12.75" customHeight="1" x14ac:dyDescent="0.3">
      <c r="A120" s="438">
        <v>58</v>
      </c>
      <c r="B120" s="408">
        <v>220</v>
      </c>
      <c r="C120" s="492" t="s">
        <v>202</v>
      </c>
      <c r="D120" s="24">
        <v>0.1</v>
      </c>
      <c r="E120" s="25" t="s">
        <v>33</v>
      </c>
      <c r="F120" s="25" t="s">
        <v>34</v>
      </c>
      <c r="G120" s="443">
        <v>0.12</v>
      </c>
    </row>
    <row r="121" spans="1:7" ht="12.75" customHeight="1" x14ac:dyDescent="0.3">
      <c r="A121" s="439"/>
      <c r="B121" s="481"/>
      <c r="C121" s="442"/>
      <c r="D121" s="28">
        <v>0.12</v>
      </c>
      <c r="E121" s="29" t="s">
        <v>203</v>
      </c>
      <c r="F121" s="29" t="s">
        <v>204</v>
      </c>
      <c r="G121" s="422"/>
    </row>
    <row r="122" spans="1:7" ht="12.75" customHeight="1" x14ac:dyDescent="0.3">
      <c r="A122" s="439">
        <v>59</v>
      </c>
      <c r="B122" s="440">
        <v>347</v>
      </c>
      <c r="C122" s="496" t="s">
        <v>205</v>
      </c>
      <c r="D122" s="28">
        <v>0.06</v>
      </c>
      <c r="E122" s="29" t="s">
        <v>39</v>
      </c>
      <c r="F122" s="29" t="s">
        <v>34</v>
      </c>
      <c r="G122" s="399">
        <v>0.06</v>
      </c>
    </row>
    <row r="123" spans="1:7" ht="12.75" customHeight="1" x14ac:dyDescent="0.3">
      <c r="A123" s="439"/>
      <c r="B123" s="440"/>
      <c r="C123" s="602"/>
      <c r="D123" s="28">
        <v>0.04</v>
      </c>
      <c r="E123" s="29" t="s">
        <v>178</v>
      </c>
      <c r="F123" s="29" t="s">
        <v>179</v>
      </c>
      <c r="G123" s="422"/>
    </row>
    <row r="124" spans="1:7" ht="12.75" customHeight="1" x14ac:dyDescent="0.3">
      <c r="A124" s="392"/>
      <c r="B124" s="513"/>
      <c r="C124" s="569"/>
      <c r="D124" s="70">
        <v>0.06</v>
      </c>
      <c r="E124" s="71" t="s">
        <v>206</v>
      </c>
      <c r="F124" s="71" t="s">
        <v>183</v>
      </c>
      <c r="G124" s="401"/>
    </row>
    <row r="125" spans="1:7" ht="15.75" customHeight="1" x14ac:dyDescent="0.3">
      <c r="A125" s="423" t="s">
        <v>207</v>
      </c>
      <c r="B125" s="424"/>
      <c r="C125" s="424"/>
      <c r="D125" s="424"/>
      <c r="E125" s="424"/>
      <c r="F125" s="424"/>
      <c r="G125" s="425"/>
    </row>
    <row r="126" spans="1:7" ht="12.75" customHeight="1" x14ac:dyDescent="0.3">
      <c r="A126" s="444">
        <v>60</v>
      </c>
      <c r="B126" s="445">
        <v>293</v>
      </c>
      <c r="C126" s="596" t="s">
        <v>208</v>
      </c>
      <c r="D126" s="24">
        <v>0.1</v>
      </c>
      <c r="E126" s="25" t="s">
        <v>209</v>
      </c>
      <c r="F126" s="25" t="s">
        <v>210</v>
      </c>
      <c r="G126" s="448">
        <v>0.08</v>
      </c>
    </row>
    <row r="127" spans="1:7" ht="12.75" customHeight="1" x14ac:dyDescent="0.3">
      <c r="A127" s="475"/>
      <c r="B127" s="476"/>
      <c r="C127" s="478"/>
      <c r="D127" s="24">
        <v>0.08</v>
      </c>
      <c r="E127" s="25" t="s">
        <v>211</v>
      </c>
      <c r="F127" s="25" t="s">
        <v>212</v>
      </c>
      <c r="G127" s="479"/>
    </row>
    <row r="128" spans="1:7" ht="15" customHeight="1" x14ac:dyDescent="0.3">
      <c r="A128" s="33">
        <v>61</v>
      </c>
      <c r="B128" s="34">
        <v>232</v>
      </c>
      <c r="C128" s="40" t="s">
        <v>213</v>
      </c>
      <c r="D128" s="36">
        <v>0.06</v>
      </c>
      <c r="E128" s="34" t="s">
        <v>214</v>
      </c>
      <c r="F128" s="105" t="s">
        <v>34</v>
      </c>
      <c r="G128" s="37">
        <v>0.06</v>
      </c>
    </row>
    <row r="129" spans="1:7" ht="14.25" customHeight="1" x14ac:dyDescent="0.3">
      <c r="A129" s="423" t="s">
        <v>215</v>
      </c>
      <c r="B129" s="424"/>
      <c r="C129" s="424"/>
      <c r="D129" s="424"/>
      <c r="E129" s="424"/>
      <c r="F129" s="424"/>
      <c r="G129" s="425"/>
    </row>
    <row r="130" spans="1:7" ht="12.75" customHeight="1" x14ac:dyDescent="0.3">
      <c r="A130" s="106">
        <v>62</v>
      </c>
      <c r="B130" s="107">
        <v>391</v>
      </c>
      <c r="C130" s="108" t="s">
        <v>216</v>
      </c>
      <c r="D130" s="109">
        <v>0.1</v>
      </c>
      <c r="E130" s="107" t="s">
        <v>217</v>
      </c>
      <c r="F130" s="107" t="s">
        <v>218</v>
      </c>
      <c r="G130" s="110">
        <v>0.1</v>
      </c>
    </row>
    <row r="131" spans="1:7" s="111" customFormat="1" ht="15.75" customHeight="1" x14ac:dyDescent="0.3">
      <c r="A131" s="106">
        <v>63</v>
      </c>
      <c r="B131" s="29">
        <v>555</v>
      </c>
      <c r="C131" s="38" t="s">
        <v>219</v>
      </c>
      <c r="D131" s="28">
        <v>0.05</v>
      </c>
      <c r="E131" s="29" t="s">
        <v>220</v>
      </c>
      <c r="F131" s="29" t="s">
        <v>221</v>
      </c>
      <c r="G131" s="39">
        <v>0.05</v>
      </c>
    </row>
    <row r="132" spans="1:7" x14ac:dyDescent="0.3">
      <c r="A132" s="106">
        <v>64</v>
      </c>
      <c r="B132" s="112" t="s">
        <v>222</v>
      </c>
      <c r="C132" s="82" t="s">
        <v>223</v>
      </c>
      <c r="D132" s="28">
        <v>0.06</v>
      </c>
      <c r="E132" s="29" t="s">
        <v>224</v>
      </c>
      <c r="F132" s="29" t="s">
        <v>69</v>
      </c>
      <c r="G132" s="45">
        <v>0.06</v>
      </c>
    </row>
    <row r="133" spans="1:7" ht="12.75" customHeight="1" x14ac:dyDescent="0.3">
      <c r="A133" s="106">
        <v>65</v>
      </c>
      <c r="B133" s="34">
        <v>102</v>
      </c>
      <c r="C133" s="40" t="s">
        <v>225</v>
      </c>
      <c r="D133" s="36">
        <v>0.05</v>
      </c>
      <c r="E133" s="34" t="s">
        <v>226</v>
      </c>
      <c r="F133" s="34" t="s">
        <v>108</v>
      </c>
      <c r="G133" s="37">
        <v>0.05</v>
      </c>
    </row>
    <row r="134" spans="1:7" ht="12.75" customHeight="1" x14ac:dyDescent="0.3">
      <c r="A134" s="96">
        <v>66</v>
      </c>
      <c r="B134" s="55">
        <v>149</v>
      </c>
      <c r="C134" s="113" t="s">
        <v>227</v>
      </c>
      <c r="D134" s="70">
        <v>0.03</v>
      </c>
      <c r="E134" s="71" t="s">
        <v>228</v>
      </c>
      <c r="F134" s="101" t="s">
        <v>229</v>
      </c>
      <c r="G134" s="72">
        <v>0.03</v>
      </c>
    </row>
    <row r="135" spans="1:7" ht="21" customHeight="1" x14ac:dyDescent="0.3">
      <c r="A135" s="426">
        <v>67</v>
      </c>
      <c r="B135" s="407">
        <v>150</v>
      </c>
      <c r="C135" s="554" t="s">
        <v>230</v>
      </c>
      <c r="D135" s="70">
        <v>0.04</v>
      </c>
      <c r="E135" s="71" t="s">
        <v>231</v>
      </c>
      <c r="F135" s="68" t="s">
        <v>179</v>
      </c>
      <c r="G135" s="430">
        <v>0.06</v>
      </c>
    </row>
    <row r="136" spans="1:7" ht="21" customHeight="1" x14ac:dyDescent="0.3">
      <c r="A136" s="475"/>
      <c r="B136" s="566"/>
      <c r="C136" s="601"/>
      <c r="D136" s="70">
        <v>0.06</v>
      </c>
      <c r="E136" s="71" t="s">
        <v>232</v>
      </c>
      <c r="F136" s="34" t="s">
        <v>233</v>
      </c>
      <c r="G136" s="479"/>
    </row>
    <row r="137" spans="1:7" ht="12.75" customHeight="1" x14ac:dyDescent="0.3">
      <c r="A137" s="27">
        <v>68</v>
      </c>
      <c r="B137" s="55">
        <v>228</v>
      </c>
      <c r="C137" s="44" t="s">
        <v>234</v>
      </c>
      <c r="D137" s="70">
        <v>0.1</v>
      </c>
      <c r="E137" s="71" t="s">
        <v>235</v>
      </c>
      <c r="F137" s="71" t="s">
        <v>236</v>
      </c>
      <c r="G137" s="45">
        <v>0.1</v>
      </c>
    </row>
    <row r="138" spans="1:7" ht="14" x14ac:dyDescent="0.3">
      <c r="A138" s="389" t="s">
        <v>237</v>
      </c>
      <c r="B138" s="390"/>
      <c r="C138" s="390"/>
      <c r="D138" s="390"/>
      <c r="E138" s="390"/>
      <c r="F138" s="390"/>
      <c r="G138" s="391"/>
    </row>
    <row r="139" spans="1:7" ht="15" customHeight="1" x14ac:dyDescent="0.3">
      <c r="A139" s="444">
        <v>69</v>
      </c>
      <c r="B139" s="445">
        <v>328</v>
      </c>
      <c r="C139" s="446" t="s">
        <v>238</v>
      </c>
      <c r="D139" s="24">
        <v>0.1</v>
      </c>
      <c r="E139" s="25" t="s">
        <v>239</v>
      </c>
      <c r="F139" s="25" t="s">
        <v>240</v>
      </c>
      <c r="G139" s="448">
        <v>0.1</v>
      </c>
    </row>
    <row r="140" spans="1:7" ht="15" customHeight="1" x14ac:dyDescent="0.3">
      <c r="A140" s="541"/>
      <c r="B140" s="561"/>
      <c r="C140" s="562"/>
      <c r="D140" s="85"/>
      <c r="E140" s="71" t="s">
        <v>241</v>
      </c>
      <c r="F140" s="71" t="s">
        <v>242</v>
      </c>
      <c r="G140" s="437"/>
    </row>
    <row r="141" spans="1:7" ht="15" customHeight="1" x14ac:dyDescent="0.3">
      <c r="A141" s="541"/>
      <c r="B141" s="561"/>
      <c r="C141" s="562"/>
      <c r="D141" s="70">
        <v>0</v>
      </c>
      <c r="E141" s="71" t="s">
        <v>243</v>
      </c>
      <c r="F141" s="71" t="s">
        <v>244</v>
      </c>
      <c r="G141" s="437"/>
    </row>
    <row r="142" spans="1:7" ht="13.5" customHeight="1" x14ac:dyDescent="0.3">
      <c r="A142" s="465"/>
      <c r="B142" s="466"/>
      <c r="C142" s="600"/>
      <c r="D142" s="70">
        <v>0.1</v>
      </c>
      <c r="E142" s="71" t="s">
        <v>243</v>
      </c>
      <c r="F142" s="71" t="s">
        <v>135</v>
      </c>
      <c r="G142" s="455"/>
    </row>
    <row r="143" spans="1:7" ht="13.5" customHeight="1" x14ac:dyDescent="0.3">
      <c r="A143" s="585" t="s">
        <v>245</v>
      </c>
      <c r="B143" s="586"/>
      <c r="C143" s="586"/>
      <c r="D143" s="586"/>
      <c r="E143" s="586"/>
      <c r="F143" s="586"/>
      <c r="G143" s="587"/>
    </row>
    <row r="144" spans="1:7" ht="15.25" customHeight="1" x14ac:dyDescent="0.3">
      <c r="A144" s="423" t="s">
        <v>246</v>
      </c>
      <c r="B144" s="424"/>
      <c r="C144" s="424"/>
      <c r="D144" s="424"/>
      <c r="E144" s="424"/>
      <c r="F144" s="424"/>
      <c r="G144" s="425"/>
    </row>
    <row r="145" spans="1:7" ht="21" customHeight="1" x14ac:dyDescent="0.3">
      <c r="A145" s="534">
        <v>70</v>
      </c>
      <c r="B145" s="599" t="s">
        <v>247</v>
      </c>
      <c r="C145" s="537" t="s">
        <v>248</v>
      </c>
      <c r="D145" s="114">
        <v>7.4999999999999997E-2</v>
      </c>
      <c r="E145" s="23" t="s">
        <v>249</v>
      </c>
      <c r="F145" s="23" t="s">
        <v>250</v>
      </c>
      <c r="G145" s="522">
        <v>0</v>
      </c>
    </row>
    <row r="146" spans="1:7" ht="16.5" customHeight="1" x14ac:dyDescent="0.3">
      <c r="A146" s="393"/>
      <c r="B146" s="573"/>
      <c r="C146" s="538"/>
      <c r="D146" s="114">
        <v>0.12</v>
      </c>
      <c r="E146" s="23" t="s">
        <v>251</v>
      </c>
      <c r="F146" s="23" t="s">
        <v>252</v>
      </c>
      <c r="G146" s="539"/>
    </row>
    <row r="147" spans="1:7" ht="16.5" customHeight="1" x14ac:dyDescent="0.3">
      <c r="A147" s="393"/>
      <c r="B147" s="573"/>
      <c r="C147" s="538"/>
      <c r="D147" s="114">
        <v>0.09</v>
      </c>
      <c r="E147" s="23" t="s">
        <v>253</v>
      </c>
      <c r="F147" s="23" t="s">
        <v>254</v>
      </c>
      <c r="G147" s="539"/>
    </row>
    <row r="148" spans="1:7" ht="16.5" customHeight="1" x14ac:dyDescent="0.3">
      <c r="A148" s="393"/>
      <c r="B148" s="573"/>
      <c r="C148" s="538"/>
      <c r="D148" s="114">
        <v>0.06</v>
      </c>
      <c r="E148" s="23" t="s">
        <v>255</v>
      </c>
      <c r="F148" s="23" t="s">
        <v>256</v>
      </c>
      <c r="G148" s="539"/>
    </row>
    <row r="149" spans="1:7" ht="15.75" customHeight="1" x14ac:dyDescent="0.3">
      <c r="A149" s="438"/>
      <c r="B149" s="509"/>
      <c r="C149" s="510"/>
      <c r="D149" s="114">
        <v>0</v>
      </c>
      <c r="E149" s="23" t="s">
        <v>257</v>
      </c>
      <c r="F149" s="23" t="s">
        <v>258</v>
      </c>
      <c r="G149" s="443"/>
    </row>
    <row r="150" spans="1:7" ht="13.5" customHeight="1" x14ac:dyDescent="0.3">
      <c r="A150" s="99">
        <v>71</v>
      </c>
      <c r="B150" s="29">
        <v>176</v>
      </c>
      <c r="C150" s="38" t="s">
        <v>259</v>
      </c>
      <c r="D150" s="28">
        <v>0.08</v>
      </c>
      <c r="E150" s="29" t="s">
        <v>260</v>
      </c>
      <c r="F150" s="29" t="s">
        <v>108</v>
      </c>
      <c r="G150" s="39">
        <v>0.08</v>
      </c>
    </row>
    <row r="151" spans="1:7" ht="13.5" customHeight="1" x14ac:dyDescent="0.3">
      <c r="A151" s="392">
        <v>72</v>
      </c>
      <c r="B151" s="434" t="s">
        <v>261</v>
      </c>
      <c r="C151" s="477" t="s">
        <v>262</v>
      </c>
      <c r="D151" s="28">
        <v>0.1</v>
      </c>
      <c r="E151" s="29" t="s">
        <v>263</v>
      </c>
      <c r="F151" s="81" t="s">
        <v>113</v>
      </c>
      <c r="G151" s="471">
        <v>0.05</v>
      </c>
    </row>
    <row r="152" spans="1:7" ht="13.5" customHeight="1" x14ac:dyDescent="0.3">
      <c r="A152" s="565"/>
      <c r="B152" s="476"/>
      <c r="C152" s="478"/>
      <c r="D152" s="70">
        <v>0.05</v>
      </c>
      <c r="E152" s="71" t="s">
        <v>264</v>
      </c>
      <c r="F152" s="115" t="s">
        <v>212</v>
      </c>
      <c r="G152" s="479"/>
    </row>
    <row r="153" spans="1:7" ht="13.5" customHeight="1" x14ac:dyDescent="0.3">
      <c r="A153" s="392">
        <v>73</v>
      </c>
      <c r="B153" s="407">
        <v>450</v>
      </c>
      <c r="C153" s="409" t="s">
        <v>265</v>
      </c>
      <c r="D153" s="70">
        <v>0.1</v>
      </c>
      <c r="E153" s="71" t="s">
        <v>266</v>
      </c>
      <c r="F153" s="101" t="s">
        <v>267</v>
      </c>
      <c r="G153" s="430">
        <v>0</v>
      </c>
    </row>
    <row r="154" spans="1:7" ht="13.5" customHeight="1" x14ac:dyDescent="0.3">
      <c r="A154" s="393"/>
      <c r="B154" s="536"/>
      <c r="C154" s="540"/>
      <c r="D154" s="70">
        <v>0.08</v>
      </c>
      <c r="E154" s="71" t="s">
        <v>268</v>
      </c>
      <c r="F154" s="101" t="s">
        <v>269</v>
      </c>
      <c r="G154" s="437"/>
    </row>
    <row r="155" spans="1:7" ht="15.25" customHeight="1" x14ac:dyDescent="0.3">
      <c r="A155" s="394"/>
      <c r="B155" s="597"/>
      <c r="C155" s="598"/>
      <c r="D155" s="70">
        <v>0</v>
      </c>
      <c r="E155" s="71" t="s">
        <v>270</v>
      </c>
      <c r="F155" s="101" t="s">
        <v>271</v>
      </c>
      <c r="G155" s="455"/>
    </row>
    <row r="156" spans="1:7" ht="13.5" customHeight="1" x14ac:dyDescent="0.3">
      <c r="A156" s="423" t="s">
        <v>272</v>
      </c>
      <c r="B156" s="424"/>
      <c r="C156" s="424"/>
      <c r="D156" s="424"/>
      <c r="E156" s="424"/>
      <c r="F156" s="424"/>
      <c r="G156" s="425"/>
    </row>
    <row r="157" spans="1:7" ht="13.5" customHeight="1" x14ac:dyDescent="0.3">
      <c r="A157" s="116">
        <v>74</v>
      </c>
      <c r="B157" s="117" t="s">
        <v>273</v>
      </c>
      <c r="C157" s="118" t="s">
        <v>274</v>
      </c>
      <c r="D157" s="119">
        <v>0.1</v>
      </c>
      <c r="E157" s="120" t="s">
        <v>275</v>
      </c>
      <c r="F157" s="120" t="s">
        <v>276</v>
      </c>
      <c r="G157" s="121">
        <v>0.1</v>
      </c>
    </row>
    <row r="158" spans="1:7" ht="21" customHeight="1" x14ac:dyDescent="0.3">
      <c r="A158" s="33">
        <v>75</v>
      </c>
      <c r="B158" s="29">
        <v>199</v>
      </c>
      <c r="C158" s="38" t="s">
        <v>277</v>
      </c>
      <c r="D158" s="28">
        <v>0.05</v>
      </c>
      <c r="E158" s="29" t="s">
        <v>278</v>
      </c>
      <c r="F158" s="29" t="s">
        <v>54</v>
      </c>
      <c r="G158" s="39">
        <v>0.05</v>
      </c>
    </row>
    <row r="159" spans="1:7" ht="13.5" customHeight="1" x14ac:dyDescent="0.3">
      <c r="A159" s="33">
        <v>76</v>
      </c>
      <c r="B159" s="115" t="s">
        <v>279</v>
      </c>
      <c r="C159" s="69" t="s">
        <v>280</v>
      </c>
      <c r="D159" s="70">
        <v>0.05</v>
      </c>
      <c r="E159" s="71" t="s">
        <v>281</v>
      </c>
      <c r="F159" s="122" t="s">
        <v>88</v>
      </c>
      <c r="G159" s="72">
        <v>0.05</v>
      </c>
    </row>
    <row r="160" spans="1:7" ht="13.5" customHeight="1" x14ac:dyDescent="0.3">
      <c r="A160" s="426">
        <v>77</v>
      </c>
      <c r="B160" s="396">
        <v>139</v>
      </c>
      <c r="C160" s="547" t="s">
        <v>282</v>
      </c>
      <c r="D160" s="70">
        <v>0.1</v>
      </c>
      <c r="E160" s="71" t="s">
        <v>283</v>
      </c>
      <c r="F160" s="71" t="s">
        <v>284</v>
      </c>
      <c r="G160" s="430">
        <v>0.05</v>
      </c>
    </row>
    <row r="161" spans="1:7" ht="13.5" customHeight="1" x14ac:dyDescent="0.3">
      <c r="A161" s="465"/>
      <c r="B161" s="466"/>
      <c r="C161" s="447"/>
      <c r="D161" s="49">
        <v>0.05</v>
      </c>
      <c r="E161" s="50" t="s">
        <v>285</v>
      </c>
      <c r="F161" s="50" t="s">
        <v>256</v>
      </c>
      <c r="G161" s="455"/>
    </row>
    <row r="162" spans="1:7" s="123" customFormat="1" ht="13.5" customHeight="1" x14ac:dyDescent="0.3">
      <c r="A162" s="389" t="s">
        <v>286</v>
      </c>
      <c r="B162" s="530"/>
      <c r="C162" s="595"/>
      <c r="D162" s="530"/>
      <c r="E162" s="530"/>
      <c r="F162" s="530"/>
      <c r="G162" s="531"/>
    </row>
    <row r="163" spans="1:7" ht="13.5" customHeight="1" x14ac:dyDescent="0.3">
      <c r="A163" s="17">
        <v>78</v>
      </c>
      <c r="B163" s="25">
        <v>119</v>
      </c>
      <c r="C163" s="94" t="s">
        <v>287</v>
      </c>
      <c r="D163" s="24">
        <v>0.1</v>
      </c>
      <c r="E163" s="25" t="s">
        <v>288</v>
      </c>
      <c r="F163" s="25" t="s">
        <v>289</v>
      </c>
      <c r="G163" s="59">
        <v>0.1</v>
      </c>
    </row>
    <row r="164" spans="1:7" ht="15.25" customHeight="1" x14ac:dyDescent="0.3">
      <c r="A164" s="411" t="s">
        <v>290</v>
      </c>
      <c r="B164" s="412"/>
      <c r="C164" s="412"/>
      <c r="D164" s="412"/>
      <c r="E164" s="412"/>
      <c r="F164" s="412"/>
      <c r="G164" s="413"/>
    </row>
    <row r="165" spans="1:7" ht="21" customHeight="1" x14ac:dyDescent="0.3">
      <c r="A165" s="423" t="s">
        <v>291</v>
      </c>
      <c r="B165" s="424"/>
      <c r="C165" s="424"/>
      <c r="D165" s="424"/>
      <c r="E165" s="424"/>
      <c r="F165" s="424"/>
      <c r="G165" s="425"/>
    </row>
    <row r="166" spans="1:7" ht="14.25" customHeight="1" x14ac:dyDescent="0.3">
      <c r="A166" s="444">
        <v>79</v>
      </c>
      <c r="B166" s="556">
        <v>60</v>
      </c>
      <c r="C166" s="596" t="s">
        <v>292</v>
      </c>
      <c r="D166" s="73">
        <v>0.1</v>
      </c>
      <c r="E166" s="25" t="s">
        <v>293</v>
      </c>
      <c r="F166" s="25" t="s">
        <v>113</v>
      </c>
      <c r="G166" s="387">
        <v>0</v>
      </c>
    </row>
    <row r="167" spans="1:7" ht="14.25" customHeight="1" x14ac:dyDescent="0.3">
      <c r="A167" s="475"/>
      <c r="B167" s="476"/>
      <c r="C167" s="478"/>
      <c r="D167" s="88">
        <v>0</v>
      </c>
      <c r="E167" s="86" t="s">
        <v>294</v>
      </c>
      <c r="F167" s="86" t="s">
        <v>212</v>
      </c>
      <c r="G167" s="479"/>
    </row>
    <row r="168" spans="1:7" ht="14.25" customHeight="1" x14ac:dyDescent="0.3">
      <c r="A168" s="426">
        <v>80</v>
      </c>
      <c r="B168" s="434" t="s">
        <v>295</v>
      </c>
      <c r="C168" s="398" t="s">
        <v>296</v>
      </c>
      <c r="D168" s="87">
        <v>0.01</v>
      </c>
      <c r="E168" s="71" t="s">
        <v>297</v>
      </c>
      <c r="F168" s="115" t="s">
        <v>80</v>
      </c>
      <c r="G168" s="430">
        <v>0</v>
      </c>
    </row>
    <row r="169" spans="1:7" x14ac:dyDescent="0.3">
      <c r="A169" s="465"/>
      <c r="B169" s="594"/>
      <c r="C169" s="467"/>
      <c r="D169" s="87">
        <v>0</v>
      </c>
      <c r="E169" s="71" t="s">
        <v>298</v>
      </c>
      <c r="F169" s="115" t="s">
        <v>256</v>
      </c>
      <c r="G169" s="455"/>
    </row>
    <row r="170" spans="1:7" ht="15.75" customHeight="1" x14ac:dyDescent="0.3">
      <c r="A170" s="389" t="s">
        <v>299</v>
      </c>
      <c r="B170" s="390"/>
      <c r="C170" s="390"/>
      <c r="D170" s="390"/>
      <c r="E170" s="390"/>
      <c r="F170" s="390"/>
      <c r="G170" s="391"/>
    </row>
    <row r="171" spans="1:7" ht="15.75" customHeight="1" x14ac:dyDescent="0.3">
      <c r="A171" s="389" t="s">
        <v>300</v>
      </c>
      <c r="B171" s="390"/>
      <c r="C171" s="390"/>
      <c r="D171" s="390"/>
      <c r="E171" s="390"/>
      <c r="F171" s="390"/>
      <c r="G171" s="391"/>
    </row>
    <row r="172" spans="1:7" ht="15.75" customHeight="1" x14ac:dyDescent="0.3">
      <c r="A172" s="411" t="s">
        <v>301</v>
      </c>
      <c r="B172" s="412"/>
      <c r="C172" s="412"/>
      <c r="D172" s="412"/>
      <c r="E172" s="412"/>
      <c r="F172" s="412"/>
      <c r="G172" s="413"/>
    </row>
    <row r="173" spans="1:7" ht="21" customHeight="1" x14ac:dyDescent="0.3">
      <c r="A173" s="423" t="s">
        <v>302</v>
      </c>
      <c r="B173" s="424"/>
      <c r="C173" s="424"/>
      <c r="D173" s="424"/>
      <c r="E173" s="424"/>
      <c r="F173" s="424"/>
      <c r="G173" s="425"/>
    </row>
    <row r="174" spans="1:7" ht="15.25" customHeight="1" x14ac:dyDescent="0.3">
      <c r="A174" s="124">
        <v>81</v>
      </c>
      <c r="B174" s="125">
        <v>194</v>
      </c>
      <c r="C174" s="126" t="s">
        <v>303</v>
      </c>
      <c r="D174" s="127">
        <v>0.05</v>
      </c>
      <c r="E174" s="107" t="s">
        <v>304</v>
      </c>
      <c r="F174" s="128" t="s">
        <v>305</v>
      </c>
      <c r="G174" s="129">
        <v>0.05</v>
      </c>
    </row>
    <row r="175" spans="1:7" ht="14" x14ac:dyDescent="0.3">
      <c r="A175" s="414" t="s">
        <v>306</v>
      </c>
      <c r="B175" s="415"/>
      <c r="C175" s="415"/>
      <c r="D175" s="415"/>
      <c r="E175" s="415"/>
      <c r="F175" s="415"/>
      <c r="G175" s="416"/>
    </row>
    <row r="176" spans="1:7" ht="14" x14ac:dyDescent="0.3">
      <c r="A176" s="414" t="s">
        <v>307</v>
      </c>
      <c r="B176" s="415"/>
      <c r="C176" s="415"/>
      <c r="D176" s="415"/>
      <c r="E176" s="415"/>
      <c r="F176" s="415"/>
      <c r="G176" s="416"/>
    </row>
    <row r="177" spans="1:7" x14ac:dyDescent="0.3">
      <c r="A177" s="124">
        <v>82</v>
      </c>
      <c r="B177" s="107">
        <v>214</v>
      </c>
      <c r="C177" s="108" t="s">
        <v>308</v>
      </c>
      <c r="D177" s="127">
        <v>0.1</v>
      </c>
      <c r="E177" s="107" t="s">
        <v>309</v>
      </c>
      <c r="F177" s="107" t="s">
        <v>113</v>
      </c>
      <c r="G177" s="110">
        <v>0.1</v>
      </c>
    </row>
    <row r="178" spans="1:7" ht="15.5" x14ac:dyDescent="0.3">
      <c r="A178" s="411" t="s">
        <v>310</v>
      </c>
      <c r="B178" s="412"/>
      <c r="C178" s="412"/>
      <c r="D178" s="412"/>
      <c r="E178" s="412"/>
      <c r="F178" s="412"/>
      <c r="G178" s="413"/>
    </row>
    <row r="179" spans="1:7" ht="14" x14ac:dyDescent="0.3">
      <c r="A179" s="423" t="s">
        <v>311</v>
      </c>
      <c r="B179" s="424"/>
      <c r="C179" s="424"/>
      <c r="D179" s="424"/>
      <c r="E179" s="424"/>
      <c r="F179" s="424"/>
      <c r="G179" s="425"/>
    </row>
    <row r="180" spans="1:7" ht="15" customHeight="1" x14ac:dyDescent="0.3">
      <c r="A180" s="17">
        <v>83</v>
      </c>
      <c r="B180" s="18">
        <v>156</v>
      </c>
      <c r="C180" s="130" t="s">
        <v>312</v>
      </c>
      <c r="D180" s="20">
        <v>0.1</v>
      </c>
      <c r="E180" s="18" t="s">
        <v>313</v>
      </c>
      <c r="F180" s="18" t="s">
        <v>113</v>
      </c>
      <c r="G180" s="22">
        <v>0.1</v>
      </c>
    </row>
    <row r="181" spans="1:7" ht="15.25" customHeight="1" x14ac:dyDescent="0.3">
      <c r="A181" s="17">
        <v>84</v>
      </c>
      <c r="B181" s="34">
        <v>189</v>
      </c>
      <c r="C181" s="40" t="s">
        <v>314</v>
      </c>
      <c r="D181" s="36">
        <v>7.0000000000000007E-2</v>
      </c>
      <c r="E181" s="34" t="s">
        <v>315</v>
      </c>
      <c r="F181" s="34" t="s">
        <v>113</v>
      </c>
      <c r="G181" s="37">
        <v>7.0000000000000007E-2</v>
      </c>
    </row>
    <row r="182" spans="1:7" x14ac:dyDescent="0.3">
      <c r="A182" s="17">
        <v>85</v>
      </c>
      <c r="B182" s="60" t="s">
        <v>316</v>
      </c>
      <c r="C182" s="40" t="s">
        <v>317</v>
      </c>
      <c r="D182" s="36">
        <v>0.1</v>
      </c>
      <c r="E182" s="34" t="s">
        <v>318</v>
      </c>
      <c r="F182" s="131" t="s">
        <v>119</v>
      </c>
      <c r="G182" s="37">
        <v>0.1</v>
      </c>
    </row>
    <row r="183" spans="1:7" ht="15" customHeight="1" x14ac:dyDescent="0.3">
      <c r="A183" s="17">
        <v>86</v>
      </c>
      <c r="B183" s="60" t="s">
        <v>319</v>
      </c>
      <c r="C183" s="38" t="s">
        <v>320</v>
      </c>
      <c r="D183" s="28">
        <v>0.1</v>
      </c>
      <c r="E183" s="29" t="s">
        <v>321</v>
      </c>
      <c r="F183" s="29" t="s">
        <v>322</v>
      </c>
      <c r="G183" s="37">
        <v>0.1</v>
      </c>
    </row>
    <row r="184" spans="1:7" ht="12.75" customHeight="1" x14ac:dyDescent="0.3">
      <c r="A184" s="17">
        <v>87</v>
      </c>
      <c r="B184" s="29">
        <v>229</v>
      </c>
      <c r="C184" s="38" t="s">
        <v>323</v>
      </c>
      <c r="D184" s="28">
        <v>0.08</v>
      </c>
      <c r="E184" s="29" t="s">
        <v>324</v>
      </c>
      <c r="F184" s="29" t="s">
        <v>284</v>
      </c>
      <c r="G184" s="39">
        <v>0.08</v>
      </c>
    </row>
    <row r="185" spans="1:7" ht="12.75" customHeight="1" x14ac:dyDescent="0.3">
      <c r="A185" s="17">
        <v>88</v>
      </c>
      <c r="B185" s="132" t="s">
        <v>325</v>
      </c>
      <c r="C185" s="97" t="s">
        <v>326</v>
      </c>
      <c r="D185" s="65">
        <v>0.05</v>
      </c>
      <c r="E185" s="68" t="s">
        <v>327</v>
      </c>
      <c r="F185" s="133" t="s">
        <v>328</v>
      </c>
      <c r="G185" s="98">
        <v>0.05</v>
      </c>
    </row>
    <row r="186" spans="1:7" ht="12.75" customHeight="1" x14ac:dyDescent="0.3">
      <c r="A186" s="389" t="s">
        <v>329</v>
      </c>
      <c r="B186" s="390"/>
      <c r="C186" s="390"/>
      <c r="D186" s="390"/>
      <c r="E186" s="390"/>
      <c r="F186" s="390"/>
      <c r="G186" s="391"/>
    </row>
    <row r="187" spans="1:7" x14ac:dyDescent="0.3">
      <c r="A187" s="444">
        <v>89</v>
      </c>
      <c r="B187" s="445">
        <v>244</v>
      </c>
      <c r="C187" s="446" t="s">
        <v>330</v>
      </c>
      <c r="D187" s="24">
        <v>0.06</v>
      </c>
      <c r="E187" s="25" t="s">
        <v>331</v>
      </c>
      <c r="F187" s="134" t="s">
        <v>332</v>
      </c>
      <c r="G187" s="522">
        <v>0.12</v>
      </c>
    </row>
    <row r="188" spans="1:7" x14ac:dyDescent="0.3">
      <c r="A188" s="541"/>
      <c r="B188" s="592"/>
      <c r="C188" s="562"/>
      <c r="D188" s="28">
        <v>0.12</v>
      </c>
      <c r="E188" s="29" t="s">
        <v>333</v>
      </c>
      <c r="F188" s="61" t="s">
        <v>113</v>
      </c>
      <c r="G188" s="568"/>
    </row>
    <row r="189" spans="1:7" ht="15.25" customHeight="1" x14ac:dyDescent="0.3">
      <c r="A189" s="541"/>
      <c r="B189" s="592"/>
      <c r="C189" s="562"/>
      <c r="D189" s="28">
        <v>0.08</v>
      </c>
      <c r="E189" s="29" t="s">
        <v>334</v>
      </c>
      <c r="F189" s="42" t="s">
        <v>335</v>
      </c>
      <c r="G189" s="568"/>
    </row>
    <row r="190" spans="1:7" ht="15.25" customHeight="1" x14ac:dyDescent="0.3">
      <c r="A190" s="475"/>
      <c r="B190" s="476"/>
      <c r="C190" s="593"/>
      <c r="D190" s="28">
        <v>0.12</v>
      </c>
      <c r="E190" s="29" t="s">
        <v>336</v>
      </c>
      <c r="F190" s="61" t="s">
        <v>133</v>
      </c>
      <c r="G190" s="523"/>
    </row>
    <row r="191" spans="1:7" x14ac:dyDescent="0.3">
      <c r="A191" s="135">
        <v>90</v>
      </c>
      <c r="B191" s="60" t="s">
        <v>337</v>
      </c>
      <c r="C191" s="40" t="s">
        <v>338</v>
      </c>
      <c r="D191" s="36">
        <v>0.05</v>
      </c>
      <c r="E191" s="34" t="s">
        <v>339</v>
      </c>
      <c r="F191" s="131" t="s">
        <v>18</v>
      </c>
      <c r="G191" s="37">
        <v>0.05</v>
      </c>
    </row>
    <row r="192" spans="1:7" x14ac:dyDescent="0.3">
      <c r="A192" s="426">
        <v>91</v>
      </c>
      <c r="B192" s="396">
        <v>558</v>
      </c>
      <c r="C192" s="398" t="s">
        <v>340</v>
      </c>
      <c r="D192" s="28">
        <v>0.05</v>
      </c>
      <c r="E192" s="29" t="s">
        <v>341</v>
      </c>
      <c r="F192" s="42" t="s">
        <v>342</v>
      </c>
      <c r="G192" s="430">
        <v>0.05</v>
      </c>
    </row>
    <row r="193" spans="1:7" x14ac:dyDescent="0.3">
      <c r="A193" s="541"/>
      <c r="B193" s="561"/>
      <c r="C193" s="544"/>
      <c r="D193" s="28">
        <v>0.1</v>
      </c>
      <c r="E193" s="29" t="s">
        <v>343</v>
      </c>
      <c r="F193" s="42" t="s">
        <v>110</v>
      </c>
      <c r="G193" s="437"/>
    </row>
    <row r="194" spans="1:7" x14ac:dyDescent="0.3">
      <c r="A194" s="475"/>
      <c r="B194" s="476"/>
      <c r="C194" s="593"/>
      <c r="D194" s="28">
        <v>0.05</v>
      </c>
      <c r="E194" s="29" t="s">
        <v>344</v>
      </c>
      <c r="F194" s="42" t="s">
        <v>345</v>
      </c>
      <c r="G194" s="479"/>
    </row>
    <row r="195" spans="1:7" x14ac:dyDescent="0.3">
      <c r="A195" s="426">
        <v>92</v>
      </c>
      <c r="B195" s="396">
        <v>251</v>
      </c>
      <c r="C195" s="398" t="s">
        <v>346</v>
      </c>
      <c r="D195" s="28">
        <v>0.05</v>
      </c>
      <c r="E195" s="29" t="s">
        <v>347</v>
      </c>
      <c r="F195" s="61" t="s">
        <v>348</v>
      </c>
      <c r="G195" s="430">
        <v>0.1</v>
      </c>
    </row>
    <row r="196" spans="1:7" x14ac:dyDescent="0.3">
      <c r="A196" s="427"/>
      <c r="B196" s="428"/>
      <c r="C196" s="429"/>
      <c r="D196" s="70">
        <v>0.1</v>
      </c>
      <c r="E196" s="71" t="s">
        <v>349</v>
      </c>
      <c r="F196" s="101" t="s">
        <v>110</v>
      </c>
      <c r="G196" s="431"/>
    </row>
    <row r="197" spans="1:7" x14ac:dyDescent="0.3">
      <c r="A197" s="136">
        <v>93</v>
      </c>
      <c r="B197" s="50">
        <v>437</v>
      </c>
      <c r="C197" s="48" t="s">
        <v>350</v>
      </c>
      <c r="D197" s="49">
        <v>0.05</v>
      </c>
      <c r="E197" s="137" t="s">
        <v>351</v>
      </c>
      <c r="F197" s="138" t="s">
        <v>179</v>
      </c>
      <c r="G197" s="52">
        <v>0.05</v>
      </c>
    </row>
    <row r="198" spans="1:7" ht="14" x14ac:dyDescent="0.3">
      <c r="A198" s="414" t="s">
        <v>352</v>
      </c>
      <c r="B198" s="415"/>
      <c r="C198" s="415"/>
      <c r="D198" s="415"/>
      <c r="E198" s="415"/>
      <c r="F198" s="415"/>
      <c r="G198" s="416"/>
    </row>
    <row r="199" spans="1:7" x14ac:dyDescent="0.3">
      <c r="A199" s="139">
        <v>94</v>
      </c>
      <c r="B199" s="18">
        <v>289</v>
      </c>
      <c r="C199" s="19" t="s">
        <v>353</v>
      </c>
      <c r="D199" s="20">
        <v>0.1</v>
      </c>
      <c r="E199" s="18" t="s">
        <v>354</v>
      </c>
      <c r="F199" s="18" t="s">
        <v>34</v>
      </c>
      <c r="G199" s="22">
        <v>0.1</v>
      </c>
    </row>
    <row r="200" spans="1:7" ht="15" customHeight="1" x14ac:dyDescent="0.3">
      <c r="A200" s="139">
        <v>95</v>
      </c>
      <c r="B200" s="34">
        <v>473</v>
      </c>
      <c r="C200" s="140" t="s">
        <v>355</v>
      </c>
      <c r="D200" s="36">
        <v>0.1</v>
      </c>
      <c r="E200" s="34" t="s">
        <v>356</v>
      </c>
      <c r="F200" s="34" t="s">
        <v>113</v>
      </c>
      <c r="G200" s="37">
        <v>0.1</v>
      </c>
    </row>
    <row r="201" spans="1:7" x14ac:dyDescent="0.3">
      <c r="A201" s="139">
        <v>96</v>
      </c>
      <c r="B201" s="34">
        <v>247</v>
      </c>
      <c r="C201" s="141" t="s">
        <v>357</v>
      </c>
      <c r="D201" s="36">
        <v>0.1</v>
      </c>
      <c r="E201" s="34" t="s">
        <v>358</v>
      </c>
      <c r="F201" s="34" t="s">
        <v>359</v>
      </c>
      <c r="G201" s="37">
        <v>0.1</v>
      </c>
    </row>
    <row r="202" spans="1:7" x14ac:dyDescent="0.3">
      <c r="A202" s="139">
        <v>97</v>
      </c>
      <c r="B202" s="34">
        <v>493</v>
      </c>
      <c r="C202" s="40" t="s">
        <v>360</v>
      </c>
      <c r="D202" s="36">
        <v>0.1</v>
      </c>
      <c r="E202" s="34" t="s">
        <v>333</v>
      </c>
      <c r="F202" s="34" t="s">
        <v>113</v>
      </c>
      <c r="G202" s="37">
        <v>0.1</v>
      </c>
    </row>
    <row r="203" spans="1:7" x14ac:dyDescent="0.3">
      <c r="A203" s="139">
        <v>98</v>
      </c>
      <c r="B203" s="81" t="s">
        <v>361</v>
      </c>
      <c r="C203" s="38" t="s">
        <v>362</v>
      </c>
      <c r="D203" s="28">
        <v>0.1</v>
      </c>
      <c r="E203" s="29" t="s">
        <v>363</v>
      </c>
      <c r="F203" s="29" t="s">
        <v>364</v>
      </c>
      <c r="G203" s="39">
        <v>0.1</v>
      </c>
    </row>
    <row r="204" spans="1:7" x14ac:dyDescent="0.3">
      <c r="A204" s="139">
        <v>99</v>
      </c>
      <c r="B204" s="115">
        <v>151</v>
      </c>
      <c r="C204" s="69" t="s">
        <v>365</v>
      </c>
      <c r="D204" s="70">
        <v>0.03</v>
      </c>
      <c r="E204" s="71" t="s">
        <v>366</v>
      </c>
      <c r="F204" s="71" t="s">
        <v>367</v>
      </c>
      <c r="G204" s="72">
        <v>0.03</v>
      </c>
    </row>
    <row r="205" spans="1:7" ht="14" x14ac:dyDescent="0.3">
      <c r="A205" s="423" t="s">
        <v>368</v>
      </c>
      <c r="B205" s="424"/>
      <c r="C205" s="424"/>
      <c r="D205" s="424"/>
      <c r="E205" s="424"/>
      <c r="F205" s="424"/>
      <c r="G205" s="425"/>
    </row>
    <row r="206" spans="1:7" x14ac:dyDescent="0.3">
      <c r="A206" s="438">
        <v>100</v>
      </c>
      <c r="B206" s="428">
        <v>472</v>
      </c>
      <c r="C206" s="588" t="s">
        <v>369</v>
      </c>
      <c r="D206" s="24">
        <v>7.4999999999999997E-2</v>
      </c>
      <c r="E206" s="25" t="s">
        <v>370</v>
      </c>
      <c r="F206" s="142" t="s">
        <v>371</v>
      </c>
      <c r="G206" s="443">
        <v>7.4999999999999997E-2</v>
      </c>
    </row>
    <row r="207" spans="1:7" x14ac:dyDescent="0.3">
      <c r="A207" s="439"/>
      <c r="B207" s="395"/>
      <c r="C207" s="589"/>
      <c r="D207" s="28">
        <v>6.5000000000000002E-2</v>
      </c>
      <c r="E207" s="29" t="s">
        <v>372</v>
      </c>
      <c r="F207" s="143" t="s">
        <v>373</v>
      </c>
      <c r="G207" s="422"/>
    </row>
    <row r="208" spans="1:7" x14ac:dyDescent="0.3">
      <c r="A208" s="439"/>
      <c r="B208" s="395"/>
      <c r="C208" s="589"/>
      <c r="D208" s="28">
        <v>0.1</v>
      </c>
      <c r="E208" s="29" t="s">
        <v>374</v>
      </c>
      <c r="F208" s="61" t="s">
        <v>375</v>
      </c>
      <c r="G208" s="422"/>
    </row>
    <row r="209" spans="1:8" x14ac:dyDescent="0.3">
      <c r="A209" s="439"/>
      <c r="B209" s="395"/>
      <c r="C209" s="589"/>
      <c r="D209" s="28">
        <v>7.4999999999999997E-2</v>
      </c>
      <c r="E209" s="29" t="s">
        <v>376</v>
      </c>
      <c r="F209" s="61" t="s">
        <v>135</v>
      </c>
      <c r="G209" s="422"/>
    </row>
    <row r="210" spans="1:8" x14ac:dyDescent="0.3">
      <c r="A210" s="33">
        <v>101</v>
      </c>
      <c r="B210" s="60" t="s">
        <v>377</v>
      </c>
      <c r="C210" s="40" t="s">
        <v>378</v>
      </c>
      <c r="D210" s="36">
        <v>7.0000000000000007E-2</v>
      </c>
      <c r="E210" s="34" t="s">
        <v>379</v>
      </c>
      <c r="F210" s="60" t="s">
        <v>113</v>
      </c>
      <c r="G210" s="37">
        <v>7.0000000000000007E-2</v>
      </c>
    </row>
    <row r="211" spans="1:8" x14ac:dyDescent="0.3">
      <c r="A211" s="33">
        <v>102</v>
      </c>
      <c r="B211" s="60" t="s">
        <v>380</v>
      </c>
      <c r="C211" s="40" t="s">
        <v>381</v>
      </c>
      <c r="D211" s="36">
        <v>0.1</v>
      </c>
      <c r="E211" s="34" t="s">
        <v>309</v>
      </c>
      <c r="F211" s="34" t="s">
        <v>113</v>
      </c>
      <c r="G211" s="37">
        <v>0.1</v>
      </c>
    </row>
    <row r="212" spans="1:8" x14ac:dyDescent="0.3">
      <c r="A212" s="33">
        <v>103</v>
      </c>
      <c r="B212" s="81">
        <v>129</v>
      </c>
      <c r="C212" s="38" t="s">
        <v>382</v>
      </c>
      <c r="D212" s="28">
        <v>0.1</v>
      </c>
      <c r="E212" s="29" t="s">
        <v>383</v>
      </c>
      <c r="F212" s="29" t="s">
        <v>183</v>
      </c>
      <c r="G212" s="39">
        <v>0.1</v>
      </c>
    </row>
    <row r="213" spans="1:8" x14ac:dyDescent="0.3">
      <c r="A213" s="33">
        <v>104</v>
      </c>
      <c r="B213" s="144" t="s">
        <v>384</v>
      </c>
      <c r="C213" s="76" t="s">
        <v>385</v>
      </c>
      <c r="D213" s="36">
        <v>0.1</v>
      </c>
      <c r="E213" s="34" t="s">
        <v>386</v>
      </c>
      <c r="F213" s="34" t="s">
        <v>387</v>
      </c>
      <c r="G213" s="37">
        <v>0.1</v>
      </c>
    </row>
    <row r="214" spans="1:8" ht="15" customHeight="1" x14ac:dyDescent="0.3">
      <c r="A214" s="590">
        <v>105</v>
      </c>
      <c r="B214" s="396">
        <v>462</v>
      </c>
      <c r="C214" s="398" t="s">
        <v>388</v>
      </c>
      <c r="D214" s="28">
        <v>0.03</v>
      </c>
      <c r="E214" s="29" t="s">
        <v>389</v>
      </c>
      <c r="F214" s="29" t="s">
        <v>34</v>
      </c>
      <c r="G214" s="430">
        <v>7.0000000000000007E-2</v>
      </c>
    </row>
    <row r="215" spans="1:8" ht="15" customHeight="1" x14ac:dyDescent="0.3">
      <c r="A215" s="591"/>
      <c r="B215" s="428"/>
      <c r="C215" s="429"/>
      <c r="D215" s="28">
        <v>7.0000000000000007E-2</v>
      </c>
      <c r="E215" s="29" t="s">
        <v>390</v>
      </c>
      <c r="F215" s="29" t="s">
        <v>391</v>
      </c>
      <c r="G215" s="431"/>
      <c r="H215" s="145"/>
    </row>
    <row r="216" spans="1:8" ht="14.25" customHeight="1" x14ac:dyDescent="0.3">
      <c r="A216" s="426">
        <v>106</v>
      </c>
      <c r="B216" s="396">
        <v>484</v>
      </c>
      <c r="C216" s="38" t="s">
        <v>392</v>
      </c>
      <c r="D216" s="28">
        <v>0.1</v>
      </c>
      <c r="E216" s="29" t="s">
        <v>393</v>
      </c>
      <c r="F216" s="29" t="s">
        <v>88</v>
      </c>
      <c r="G216" s="430">
        <v>7.0000000000000007E-2</v>
      </c>
    </row>
    <row r="217" spans="1:8" ht="14.25" customHeight="1" x14ac:dyDescent="0.3">
      <c r="A217" s="427"/>
      <c r="B217" s="428"/>
      <c r="C217" s="38"/>
      <c r="D217" s="28">
        <v>7.0000000000000007E-2</v>
      </c>
      <c r="E217" s="29" t="s">
        <v>394</v>
      </c>
      <c r="F217" s="29" t="s">
        <v>135</v>
      </c>
      <c r="G217" s="431"/>
    </row>
    <row r="218" spans="1:8" x14ac:dyDescent="0.3">
      <c r="A218" s="33">
        <v>107</v>
      </c>
      <c r="B218" s="34">
        <v>486</v>
      </c>
      <c r="C218" s="40" t="s">
        <v>395</v>
      </c>
      <c r="D218" s="36">
        <v>0.05</v>
      </c>
      <c r="E218" s="34" t="s">
        <v>396</v>
      </c>
      <c r="F218" s="105" t="s">
        <v>375</v>
      </c>
      <c r="G218" s="37">
        <v>0.05</v>
      </c>
    </row>
    <row r="219" spans="1:8" ht="15" customHeight="1" x14ac:dyDescent="0.3">
      <c r="A219" s="33">
        <v>108</v>
      </c>
      <c r="B219" s="60">
        <v>410</v>
      </c>
      <c r="C219" s="40" t="s">
        <v>397</v>
      </c>
      <c r="D219" s="36">
        <v>0.05</v>
      </c>
      <c r="E219" s="34" t="s">
        <v>398</v>
      </c>
      <c r="F219" s="131" t="s">
        <v>399</v>
      </c>
      <c r="G219" s="37">
        <v>0.05</v>
      </c>
    </row>
    <row r="220" spans="1:8" x14ac:dyDescent="0.3">
      <c r="A220" s="33">
        <v>109</v>
      </c>
      <c r="B220" s="132" t="s">
        <v>400</v>
      </c>
      <c r="C220" s="97" t="s">
        <v>401</v>
      </c>
      <c r="D220" s="65">
        <v>0.05</v>
      </c>
      <c r="E220" s="68" t="s">
        <v>402</v>
      </c>
      <c r="F220" s="133" t="s">
        <v>403</v>
      </c>
      <c r="G220" s="98">
        <v>0.05</v>
      </c>
    </row>
    <row r="221" spans="1:8" ht="15.5" x14ac:dyDescent="0.3">
      <c r="A221" s="585" t="s">
        <v>404</v>
      </c>
      <c r="B221" s="586"/>
      <c r="C221" s="586"/>
      <c r="D221" s="586"/>
      <c r="E221" s="586"/>
      <c r="F221" s="586"/>
      <c r="G221" s="587"/>
    </row>
    <row r="222" spans="1:8" ht="14" x14ac:dyDescent="0.3">
      <c r="A222" s="423" t="s">
        <v>405</v>
      </c>
      <c r="B222" s="424"/>
      <c r="C222" s="424"/>
      <c r="D222" s="424"/>
      <c r="E222" s="424"/>
      <c r="F222" s="424"/>
      <c r="G222" s="425"/>
    </row>
    <row r="223" spans="1:8" x14ac:dyDescent="0.3">
      <c r="A223" s="438">
        <v>110</v>
      </c>
      <c r="B223" s="408" t="s">
        <v>406</v>
      </c>
      <c r="C223" s="492" t="s">
        <v>407</v>
      </c>
      <c r="D223" s="24">
        <v>0.01</v>
      </c>
      <c r="E223" s="25" t="s">
        <v>408</v>
      </c>
      <c r="F223" s="25" t="s">
        <v>54</v>
      </c>
      <c r="G223" s="443">
        <v>0.05</v>
      </c>
    </row>
    <row r="224" spans="1:8" x14ac:dyDescent="0.3">
      <c r="A224" s="439"/>
      <c r="B224" s="440"/>
      <c r="C224" s="506"/>
      <c r="D224" s="28">
        <v>0.05</v>
      </c>
      <c r="E224" s="29" t="s">
        <v>68</v>
      </c>
      <c r="F224" s="29" t="s">
        <v>409</v>
      </c>
      <c r="G224" s="399"/>
    </row>
    <row r="225" spans="1:7" x14ac:dyDescent="0.3">
      <c r="A225" s="135">
        <v>111</v>
      </c>
      <c r="B225" s="60" t="s">
        <v>410</v>
      </c>
      <c r="C225" s="40" t="s">
        <v>411</v>
      </c>
      <c r="D225" s="36">
        <v>0.05</v>
      </c>
      <c r="E225" s="34" t="s">
        <v>33</v>
      </c>
      <c r="F225" s="34" t="s">
        <v>34</v>
      </c>
      <c r="G225" s="37">
        <v>0.05</v>
      </c>
    </row>
    <row r="226" spans="1:7" ht="15" customHeight="1" x14ac:dyDescent="0.3">
      <c r="A226" s="584">
        <v>112</v>
      </c>
      <c r="B226" s="440" t="s">
        <v>412</v>
      </c>
      <c r="C226" s="442" t="s">
        <v>413</v>
      </c>
      <c r="D226" s="28">
        <v>0.1</v>
      </c>
      <c r="E226" s="29" t="s">
        <v>414</v>
      </c>
      <c r="F226" s="61" t="s">
        <v>42</v>
      </c>
      <c r="G226" s="399">
        <v>0.1</v>
      </c>
    </row>
    <row r="227" spans="1:7" x14ac:dyDescent="0.3">
      <c r="A227" s="584"/>
      <c r="B227" s="440"/>
      <c r="C227" s="442"/>
      <c r="D227" s="28">
        <v>0.03</v>
      </c>
      <c r="E227" s="29" t="s">
        <v>415</v>
      </c>
      <c r="F227" s="42" t="s">
        <v>332</v>
      </c>
      <c r="G227" s="399"/>
    </row>
    <row r="228" spans="1:7" x14ac:dyDescent="0.3">
      <c r="A228" s="584"/>
      <c r="B228" s="440"/>
      <c r="C228" s="442"/>
      <c r="D228" s="28">
        <v>0.1</v>
      </c>
      <c r="E228" s="29" t="s">
        <v>416</v>
      </c>
      <c r="F228" s="61" t="s">
        <v>417</v>
      </c>
      <c r="G228" s="422"/>
    </row>
    <row r="229" spans="1:7" x14ac:dyDescent="0.3">
      <c r="A229" s="146">
        <v>113</v>
      </c>
      <c r="B229" s="115" t="s">
        <v>418</v>
      </c>
      <c r="C229" s="69" t="s">
        <v>419</v>
      </c>
      <c r="D229" s="70">
        <v>0.05</v>
      </c>
      <c r="E229" s="71" t="s">
        <v>420</v>
      </c>
      <c r="F229" s="71" t="s">
        <v>54</v>
      </c>
      <c r="G229" s="72">
        <v>0.05</v>
      </c>
    </row>
    <row r="230" spans="1:7" ht="15.25" customHeight="1" x14ac:dyDescent="0.3">
      <c r="A230" s="146">
        <v>114</v>
      </c>
      <c r="B230" s="60" t="s">
        <v>421</v>
      </c>
      <c r="C230" s="40" t="s">
        <v>422</v>
      </c>
      <c r="D230" s="36">
        <v>0.02</v>
      </c>
      <c r="E230" s="34" t="s">
        <v>423</v>
      </c>
      <c r="F230" s="34" t="s">
        <v>34</v>
      </c>
      <c r="G230" s="37">
        <v>0.02</v>
      </c>
    </row>
    <row r="231" spans="1:7" x14ac:dyDescent="0.3">
      <c r="A231" s="146">
        <v>115</v>
      </c>
      <c r="B231" s="34">
        <v>609</v>
      </c>
      <c r="C231" s="38" t="s">
        <v>424</v>
      </c>
      <c r="D231" s="28">
        <v>0.03</v>
      </c>
      <c r="E231" s="29" t="s">
        <v>425</v>
      </c>
      <c r="F231" s="42" t="s">
        <v>426</v>
      </c>
      <c r="G231" s="39">
        <v>0.03</v>
      </c>
    </row>
    <row r="232" spans="1:7" x14ac:dyDescent="0.3">
      <c r="A232" s="426">
        <v>116</v>
      </c>
      <c r="B232" s="396">
        <v>195</v>
      </c>
      <c r="C232" s="398" t="s">
        <v>427</v>
      </c>
      <c r="D232" s="28">
        <v>0.05</v>
      </c>
      <c r="E232" s="29" t="s">
        <v>428</v>
      </c>
      <c r="F232" s="29" t="s">
        <v>34</v>
      </c>
      <c r="G232" s="430">
        <v>0.04</v>
      </c>
    </row>
    <row r="233" spans="1:7" x14ac:dyDescent="0.3">
      <c r="A233" s="427"/>
      <c r="B233" s="428"/>
      <c r="C233" s="429"/>
      <c r="D233" s="28">
        <v>0.04</v>
      </c>
      <c r="E233" s="29" t="s">
        <v>429</v>
      </c>
      <c r="F233" s="29" t="s">
        <v>430</v>
      </c>
      <c r="G233" s="431"/>
    </row>
    <row r="234" spans="1:7" x14ac:dyDescent="0.3">
      <c r="A234" s="146">
        <v>117</v>
      </c>
      <c r="B234" s="34">
        <v>325</v>
      </c>
      <c r="C234" s="40" t="s">
        <v>431</v>
      </c>
      <c r="D234" s="36">
        <v>0.05</v>
      </c>
      <c r="E234" s="34" t="s">
        <v>33</v>
      </c>
      <c r="F234" s="34" t="s">
        <v>34</v>
      </c>
      <c r="G234" s="37">
        <v>0.05</v>
      </c>
    </row>
    <row r="235" spans="1:7" ht="14.25" customHeight="1" x14ac:dyDescent="0.3">
      <c r="A235" s="146">
        <v>118</v>
      </c>
      <c r="B235" s="68">
        <v>346</v>
      </c>
      <c r="C235" s="97" t="s">
        <v>432</v>
      </c>
      <c r="D235" s="65">
        <v>0.03</v>
      </c>
      <c r="E235" s="68" t="s">
        <v>433</v>
      </c>
      <c r="F235" s="68" t="s">
        <v>34</v>
      </c>
      <c r="G235" s="98">
        <v>0.03</v>
      </c>
    </row>
    <row r="236" spans="1:7" ht="14" x14ac:dyDescent="0.3">
      <c r="A236" s="389" t="s">
        <v>434</v>
      </c>
      <c r="B236" s="390"/>
      <c r="C236" s="390"/>
      <c r="D236" s="390"/>
      <c r="E236" s="390"/>
      <c r="F236" s="390"/>
      <c r="G236" s="391"/>
    </row>
    <row r="237" spans="1:7" x14ac:dyDescent="0.3">
      <c r="A237" s="444">
        <v>119</v>
      </c>
      <c r="B237" s="556" t="s">
        <v>435</v>
      </c>
      <c r="C237" s="446" t="s">
        <v>436</v>
      </c>
      <c r="D237" s="24">
        <v>0.08</v>
      </c>
      <c r="E237" s="25" t="s">
        <v>437</v>
      </c>
      <c r="F237" s="25" t="s">
        <v>438</v>
      </c>
      <c r="G237" s="448">
        <v>0.05</v>
      </c>
    </row>
    <row r="238" spans="1:7" x14ac:dyDescent="0.3">
      <c r="A238" s="427"/>
      <c r="B238" s="543"/>
      <c r="C238" s="447"/>
      <c r="D238" s="24">
        <v>0.05</v>
      </c>
      <c r="E238" s="25" t="s">
        <v>439</v>
      </c>
      <c r="F238" s="25" t="s">
        <v>258</v>
      </c>
      <c r="G238" s="431"/>
    </row>
    <row r="239" spans="1:7" x14ac:dyDescent="0.3">
      <c r="A239" s="17">
        <v>120</v>
      </c>
      <c r="B239" s="34">
        <v>578</v>
      </c>
      <c r="C239" s="38" t="s">
        <v>440</v>
      </c>
      <c r="D239" s="28">
        <v>0.02</v>
      </c>
      <c r="E239" s="29" t="s">
        <v>441</v>
      </c>
      <c r="F239" s="61" t="s">
        <v>195</v>
      </c>
      <c r="G239" s="39">
        <v>0.02</v>
      </c>
    </row>
    <row r="240" spans="1:7" x14ac:dyDescent="0.3">
      <c r="A240" s="17">
        <v>121</v>
      </c>
      <c r="B240" s="68">
        <v>257</v>
      </c>
      <c r="C240" s="69" t="s">
        <v>442</v>
      </c>
      <c r="D240" s="70">
        <v>0.05</v>
      </c>
      <c r="E240" s="71" t="s">
        <v>443</v>
      </c>
      <c r="F240" s="115" t="s">
        <v>444</v>
      </c>
      <c r="G240" s="72">
        <v>0.05</v>
      </c>
    </row>
    <row r="241" spans="1:18" ht="14" x14ac:dyDescent="0.3">
      <c r="A241" s="423" t="s">
        <v>445</v>
      </c>
      <c r="B241" s="424"/>
      <c r="C241" s="424"/>
      <c r="D241" s="424"/>
      <c r="E241" s="424"/>
      <c r="F241" s="424"/>
      <c r="G241" s="425"/>
    </row>
    <row r="242" spans="1:18" x14ac:dyDescent="0.3">
      <c r="A242" s="106">
        <v>122</v>
      </c>
      <c r="B242" s="107">
        <v>103</v>
      </c>
      <c r="C242" s="147" t="s">
        <v>446</v>
      </c>
      <c r="D242" s="127">
        <v>0.1</v>
      </c>
      <c r="E242" s="107" t="s">
        <v>447</v>
      </c>
      <c r="F242" s="148" t="s">
        <v>113</v>
      </c>
      <c r="G242" s="110">
        <v>0.1</v>
      </c>
    </row>
    <row r="243" spans="1:18" ht="14" x14ac:dyDescent="0.3">
      <c r="A243" s="389" t="s">
        <v>448</v>
      </c>
      <c r="B243" s="390"/>
      <c r="C243" s="390"/>
      <c r="D243" s="390"/>
      <c r="E243" s="390"/>
      <c r="F243" s="390"/>
      <c r="G243" s="391"/>
    </row>
    <row r="244" spans="1:18" ht="14.25" customHeight="1" x14ac:dyDescent="0.3">
      <c r="A244" s="17">
        <v>123</v>
      </c>
      <c r="B244" s="25">
        <v>278</v>
      </c>
      <c r="C244" s="94" t="s">
        <v>449</v>
      </c>
      <c r="D244" s="24">
        <v>0.08</v>
      </c>
      <c r="E244" s="25" t="s">
        <v>450</v>
      </c>
      <c r="F244" s="149" t="s">
        <v>179</v>
      </c>
      <c r="G244" s="59">
        <v>0.08</v>
      </c>
      <c r="L244" s="150"/>
      <c r="M244" s="151"/>
      <c r="N244" s="150"/>
      <c r="O244" s="152"/>
      <c r="P244" s="153"/>
      <c r="Q244" s="154"/>
      <c r="R244" s="155"/>
    </row>
    <row r="245" spans="1:18" x14ac:dyDescent="0.3">
      <c r="A245" s="17">
        <v>124</v>
      </c>
      <c r="B245" s="9">
        <v>116</v>
      </c>
      <c r="C245" s="82" t="s">
        <v>451</v>
      </c>
      <c r="D245" s="83">
        <v>0.1</v>
      </c>
      <c r="E245" s="9" t="s">
        <v>452</v>
      </c>
      <c r="F245" s="9" t="s">
        <v>210</v>
      </c>
      <c r="G245" s="45">
        <v>0.1</v>
      </c>
    </row>
    <row r="246" spans="1:18" x14ac:dyDescent="0.3">
      <c r="A246" s="17">
        <v>125</v>
      </c>
      <c r="B246" s="9">
        <v>340</v>
      </c>
      <c r="C246" s="82" t="s">
        <v>453</v>
      </c>
      <c r="D246" s="83">
        <v>0.05</v>
      </c>
      <c r="E246" s="9" t="s">
        <v>454</v>
      </c>
      <c r="F246" s="9" t="s">
        <v>183</v>
      </c>
      <c r="G246" s="45">
        <v>0.05</v>
      </c>
    </row>
    <row r="247" spans="1:18" x14ac:dyDescent="0.3">
      <c r="A247" s="439">
        <v>126</v>
      </c>
      <c r="B247" s="440">
        <v>106</v>
      </c>
      <c r="C247" s="583" t="s">
        <v>455</v>
      </c>
      <c r="D247" s="83">
        <v>0.08</v>
      </c>
      <c r="E247" s="9" t="s">
        <v>456</v>
      </c>
      <c r="F247" s="9" t="s">
        <v>210</v>
      </c>
      <c r="G247" s="399">
        <v>0.1</v>
      </c>
    </row>
    <row r="248" spans="1:18" x14ac:dyDescent="0.3">
      <c r="A248" s="392"/>
      <c r="B248" s="407"/>
      <c r="C248" s="409"/>
      <c r="D248" s="70">
        <v>0.1</v>
      </c>
      <c r="E248" s="71" t="s">
        <v>457</v>
      </c>
      <c r="F248" s="71" t="s">
        <v>69</v>
      </c>
      <c r="G248" s="401"/>
    </row>
    <row r="249" spans="1:18" ht="14" x14ac:dyDescent="0.3">
      <c r="A249" s="423" t="s">
        <v>458</v>
      </c>
      <c r="B249" s="424"/>
      <c r="C249" s="424"/>
      <c r="D249" s="424"/>
      <c r="E249" s="424"/>
      <c r="F249" s="424"/>
      <c r="G249" s="425"/>
    </row>
    <row r="250" spans="1:18" x14ac:dyDescent="0.3">
      <c r="A250" s="17">
        <v>127</v>
      </c>
      <c r="B250" s="18">
        <v>312</v>
      </c>
      <c r="C250" s="19" t="s">
        <v>459</v>
      </c>
      <c r="D250" s="20">
        <v>0.13</v>
      </c>
      <c r="E250" s="18" t="s">
        <v>460</v>
      </c>
      <c r="F250" s="18" t="s">
        <v>34</v>
      </c>
      <c r="G250" s="22">
        <v>0.13</v>
      </c>
    </row>
    <row r="251" spans="1:18" x14ac:dyDescent="0.3">
      <c r="A251" s="426">
        <v>128</v>
      </c>
      <c r="B251" s="434">
        <v>110</v>
      </c>
      <c r="C251" s="398" t="s">
        <v>461</v>
      </c>
      <c r="D251" s="28">
        <v>0.01</v>
      </c>
      <c r="E251" s="29" t="s">
        <v>462</v>
      </c>
      <c r="F251" s="61" t="s">
        <v>463</v>
      </c>
      <c r="G251" s="430">
        <v>0.05</v>
      </c>
    </row>
    <row r="252" spans="1:18" x14ac:dyDescent="0.3">
      <c r="A252" s="427"/>
      <c r="B252" s="543"/>
      <c r="C252" s="429"/>
      <c r="D252" s="28">
        <v>0.05</v>
      </c>
      <c r="E252" s="29" t="s">
        <v>464</v>
      </c>
      <c r="F252" s="61" t="s">
        <v>133</v>
      </c>
      <c r="G252" s="431"/>
    </row>
    <row r="253" spans="1:18" ht="15.25" customHeight="1" x14ac:dyDescent="0.3">
      <c r="A253" s="95">
        <v>129</v>
      </c>
      <c r="B253" s="81">
        <v>111</v>
      </c>
      <c r="C253" s="38" t="s">
        <v>465</v>
      </c>
      <c r="D253" s="28">
        <v>0.1</v>
      </c>
      <c r="E253" s="29" t="s">
        <v>466</v>
      </c>
      <c r="F253" s="61" t="s">
        <v>467</v>
      </c>
      <c r="G253" s="39">
        <v>0.1</v>
      </c>
    </row>
    <row r="254" spans="1:18" ht="15" customHeight="1" x14ac:dyDescent="0.3">
      <c r="A254" s="574" t="s">
        <v>468</v>
      </c>
      <c r="B254" s="577" t="s">
        <v>469</v>
      </c>
      <c r="C254" s="580" t="s">
        <v>470</v>
      </c>
      <c r="D254" s="28">
        <v>0.05</v>
      </c>
      <c r="E254" s="29" t="s">
        <v>471</v>
      </c>
      <c r="F254" s="61" t="s">
        <v>472</v>
      </c>
      <c r="G254" s="400">
        <v>0</v>
      </c>
    </row>
    <row r="255" spans="1:18" x14ac:dyDescent="0.3">
      <c r="A255" s="575"/>
      <c r="B255" s="578"/>
      <c r="C255" s="581"/>
      <c r="D255" s="28">
        <v>0.1</v>
      </c>
      <c r="E255" s="29" t="s">
        <v>473</v>
      </c>
      <c r="F255" s="29" t="s">
        <v>233</v>
      </c>
      <c r="G255" s="539"/>
    </row>
    <row r="256" spans="1:18" x14ac:dyDescent="0.3">
      <c r="A256" s="576"/>
      <c r="B256" s="579"/>
      <c r="C256" s="582"/>
      <c r="D256" s="28">
        <v>0</v>
      </c>
      <c r="E256" s="29" t="s">
        <v>474</v>
      </c>
      <c r="F256" s="29" t="s">
        <v>212</v>
      </c>
      <c r="G256" s="443"/>
    </row>
    <row r="257" spans="1:7" ht="15" customHeight="1" x14ac:dyDescent="0.3">
      <c r="A257" s="33">
        <v>131</v>
      </c>
      <c r="B257" s="156" t="s">
        <v>475</v>
      </c>
      <c r="C257" s="40" t="s">
        <v>476</v>
      </c>
      <c r="D257" s="36">
        <v>0.1</v>
      </c>
      <c r="E257" s="34" t="s">
        <v>477</v>
      </c>
      <c r="F257" s="105" t="s">
        <v>478</v>
      </c>
      <c r="G257" s="37">
        <v>0.1</v>
      </c>
    </row>
    <row r="258" spans="1:7" x14ac:dyDescent="0.3">
      <c r="A258" s="33">
        <v>132</v>
      </c>
      <c r="B258" s="157" t="s">
        <v>479</v>
      </c>
      <c r="C258" s="158" t="s">
        <v>480</v>
      </c>
      <c r="D258" s="65">
        <v>0.1</v>
      </c>
      <c r="E258" s="68" t="s">
        <v>481</v>
      </c>
      <c r="F258" s="68" t="s">
        <v>387</v>
      </c>
      <c r="G258" s="98">
        <v>0.1</v>
      </c>
    </row>
    <row r="259" spans="1:7" ht="14" x14ac:dyDescent="0.3">
      <c r="A259" s="389" t="s">
        <v>482</v>
      </c>
      <c r="B259" s="390"/>
      <c r="C259" s="390"/>
      <c r="D259" s="390"/>
      <c r="E259" s="390"/>
      <c r="F259" s="390"/>
      <c r="G259" s="391"/>
    </row>
    <row r="260" spans="1:7" ht="21" customHeight="1" x14ac:dyDescent="0.3">
      <c r="A260" s="444">
        <v>133</v>
      </c>
      <c r="B260" s="445">
        <v>471</v>
      </c>
      <c r="C260" s="446" t="s">
        <v>483</v>
      </c>
      <c r="D260" s="24">
        <v>0.08</v>
      </c>
      <c r="E260" s="25" t="s">
        <v>484</v>
      </c>
      <c r="F260" s="25" t="s">
        <v>485</v>
      </c>
      <c r="G260" s="448">
        <v>0.08</v>
      </c>
    </row>
    <row r="261" spans="1:7" ht="21" customHeight="1" x14ac:dyDescent="0.3">
      <c r="A261" s="541"/>
      <c r="B261" s="561"/>
      <c r="C261" s="562"/>
      <c r="D261" s="24">
        <v>0</v>
      </c>
      <c r="E261" s="25" t="s">
        <v>486</v>
      </c>
      <c r="F261" s="25" t="s">
        <v>487</v>
      </c>
      <c r="G261" s="437"/>
    </row>
    <row r="262" spans="1:7" ht="21" customHeight="1" x14ac:dyDescent="0.3">
      <c r="A262" s="427"/>
      <c r="B262" s="428"/>
      <c r="C262" s="447"/>
      <c r="D262" s="24">
        <v>0.08</v>
      </c>
      <c r="E262" s="25" t="s">
        <v>488</v>
      </c>
      <c r="F262" s="25" t="s">
        <v>489</v>
      </c>
      <c r="G262" s="431"/>
    </row>
    <row r="263" spans="1:7" ht="14.25" customHeight="1" x14ac:dyDescent="0.3">
      <c r="A263" s="33">
        <v>134</v>
      </c>
      <c r="B263" s="60" t="s">
        <v>490</v>
      </c>
      <c r="C263" s="40" t="s">
        <v>491</v>
      </c>
      <c r="D263" s="36">
        <v>0.03</v>
      </c>
      <c r="E263" s="34" t="s">
        <v>492</v>
      </c>
      <c r="F263" s="34" t="s">
        <v>493</v>
      </c>
      <c r="G263" s="37">
        <v>0.03</v>
      </c>
    </row>
    <row r="264" spans="1:7" x14ac:dyDescent="0.3">
      <c r="A264" s="426">
        <v>135</v>
      </c>
      <c r="B264" s="434" t="s">
        <v>494</v>
      </c>
      <c r="C264" s="547" t="s">
        <v>495</v>
      </c>
      <c r="D264" s="28">
        <v>0.05</v>
      </c>
      <c r="E264" s="29" t="s">
        <v>496</v>
      </c>
      <c r="F264" s="29" t="s">
        <v>88</v>
      </c>
      <c r="G264" s="430">
        <v>7.0000000000000007E-2</v>
      </c>
    </row>
    <row r="265" spans="1:7" x14ac:dyDescent="0.3">
      <c r="A265" s="541"/>
      <c r="B265" s="542"/>
      <c r="C265" s="562"/>
      <c r="D265" s="28">
        <v>0.1</v>
      </c>
      <c r="E265" s="29" t="s">
        <v>315</v>
      </c>
      <c r="F265" s="42" t="s">
        <v>113</v>
      </c>
      <c r="G265" s="437"/>
    </row>
    <row r="266" spans="1:7" x14ac:dyDescent="0.3">
      <c r="A266" s="427"/>
      <c r="B266" s="543"/>
      <c r="C266" s="447"/>
      <c r="D266" s="70">
        <v>7.0000000000000007E-2</v>
      </c>
      <c r="E266" s="71" t="s">
        <v>497</v>
      </c>
      <c r="F266" s="122" t="s">
        <v>498</v>
      </c>
      <c r="G266" s="431"/>
    </row>
    <row r="267" spans="1:7" x14ac:dyDescent="0.3">
      <c r="A267" s="146">
        <v>136</v>
      </c>
      <c r="B267" s="71">
        <v>327</v>
      </c>
      <c r="C267" s="69" t="s">
        <v>499</v>
      </c>
      <c r="D267" s="70">
        <v>0.05</v>
      </c>
      <c r="E267" s="71" t="s">
        <v>500</v>
      </c>
      <c r="F267" s="115" t="s">
        <v>332</v>
      </c>
      <c r="G267" s="72">
        <v>0.05</v>
      </c>
    </row>
    <row r="268" spans="1:7" ht="15.5" x14ac:dyDescent="0.3">
      <c r="A268" s="411" t="s">
        <v>501</v>
      </c>
      <c r="B268" s="412"/>
      <c r="C268" s="412"/>
      <c r="D268" s="412"/>
      <c r="E268" s="412"/>
      <c r="F268" s="412"/>
      <c r="G268" s="413"/>
    </row>
    <row r="269" spans="1:7" ht="14" x14ac:dyDescent="0.3">
      <c r="A269" s="423" t="s">
        <v>502</v>
      </c>
      <c r="B269" s="424"/>
      <c r="C269" s="424"/>
      <c r="D269" s="424"/>
      <c r="E269" s="424"/>
      <c r="F269" s="424"/>
      <c r="G269" s="425"/>
    </row>
    <row r="270" spans="1:7" x14ac:dyDescent="0.3">
      <c r="A270" s="444">
        <v>137</v>
      </c>
      <c r="B270" s="445">
        <v>351</v>
      </c>
      <c r="C270" s="446" t="s">
        <v>503</v>
      </c>
      <c r="D270" s="24">
        <v>0.1</v>
      </c>
      <c r="E270" s="25" t="s">
        <v>504</v>
      </c>
      <c r="F270" s="25" t="s">
        <v>34</v>
      </c>
      <c r="G270" s="448">
        <v>7.0000000000000007E-2</v>
      </c>
    </row>
    <row r="271" spans="1:7" x14ac:dyDescent="0.3">
      <c r="A271" s="427"/>
      <c r="B271" s="428"/>
      <c r="C271" s="447"/>
      <c r="D271" s="24">
        <v>7.0000000000000007E-2</v>
      </c>
      <c r="E271" s="25" t="s">
        <v>505</v>
      </c>
      <c r="F271" s="25" t="s">
        <v>498</v>
      </c>
      <c r="G271" s="431"/>
    </row>
    <row r="272" spans="1:7" x14ac:dyDescent="0.3">
      <c r="A272" s="17">
        <v>138</v>
      </c>
      <c r="B272" s="81" t="s">
        <v>506</v>
      </c>
      <c r="C272" s="38" t="s">
        <v>507</v>
      </c>
      <c r="D272" s="28">
        <v>0.05</v>
      </c>
      <c r="E272" s="34" t="s">
        <v>33</v>
      </c>
      <c r="F272" s="34" t="s">
        <v>34</v>
      </c>
      <c r="G272" s="39">
        <v>0.05</v>
      </c>
    </row>
    <row r="273" spans="1:7" ht="15" customHeight="1" x14ac:dyDescent="0.3">
      <c r="A273" s="17">
        <v>139</v>
      </c>
      <c r="B273" s="81" t="s">
        <v>508</v>
      </c>
      <c r="C273" s="38" t="s">
        <v>509</v>
      </c>
      <c r="D273" s="28">
        <v>0.05</v>
      </c>
      <c r="E273" s="34" t="s">
        <v>510</v>
      </c>
      <c r="F273" s="34" t="s">
        <v>34</v>
      </c>
      <c r="G273" s="39">
        <v>0.05</v>
      </c>
    </row>
    <row r="274" spans="1:7" ht="15" customHeight="1" x14ac:dyDescent="0.3">
      <c r="A274" s="570">
        <v>140</v>
      </c>
      <c r="B274" s="572">
        <v>164</v>
      </c>
      <c r="C274" s="409" t="s">
        <v>511</v>
      </c>
      <c r="D274" s="28">
        <v>0.05</v>
      </c>
      <c r="E274" s="29" t="s">
        <v>39</v>
      </c>
      <c r="F274" s="29" t="s">
        <v>34</v>
      </c>
      <c r="G274" s="400">
        <v>0.05</v>
      </c>
    </row>
    <row r="275" spans="1:7" ht="14.25" customHeight="1" x14ac:dyDescent="0.3">
      <c r="A275" s="571"/>
      <c r="B275" s="573"/>
      <c r="C275" s="540"/>
      <c r="D275" s="28">
        <v>0.1</v>
      </c>
      <c r="E275" s="79" t="s">
        <v>512</v>
      </c>
      <c r="F275" s="61" t="s">
        <v>513</v>
      </c>
      <c r="G275" s="539"/>
    </row>
    <row r="276" spans="1:7" ht="14.25" customHeight="1" x14ac:dyDescent="0.3">
      <c r="A276" s="507"/>
      <c r="B276" s="509"/>
      <c r="C276" s="410"/>
      <c r="D276" s="28">
        <v>0.05</v>
      </c>
      <c r="E276" s="79" t="s">
        <v>514</v>
      </c>
      <c r="F276" s="61" t="s">
        <v>256</v>
      </c>
      <c r="G276" s="443"/>
    </row>
    <row r="277" spans="1:7" x14ac:dyDescent="0.3">
      <c r="A277" s="33">
        <v>141</v>
      </c>
      <c r="B277" s="29">
        <v>177</v>
      </c>
      <c r="C277" s="38" t="s">
        <v>515</v>
      </c>
      <c r="D277" s="28">
        <v>0.1</v>
      </c>
      <c r="E277" s="34" t="s">
        <v>39</v>
      </c>
      <c r="F277" s="34" t="s">
        <v>34</v>
      </c>
      <c r="G277" s="39">
        <v>0.1</v>
      </c>
    </row>
    <row r="278" spans="1:7" x14ac:dyDescent="0.3">
      <c r="A278" s="96">
        <v>142</v>
      </c>
      <c r="B278" s="71">
        <v>221</v>
      </c>
      <c r="C278" s="92" t="s">
        <v>516</v>
      </c>
      <c r="D278" s="28">
        <v>0.1</v>
      </c>
      <c r="E278" s="29" t="s">
        <v>517</v>
      </c>
      <c r="F278" s="29" t="s">
        <v>135</v>
      </c>
      <c r="G278" s="72">
        <v>0.1</v>
      </c>
    </row>
    <row r="279" spans="1:7" ht="15.25" customHeight="1" x14ac:dyDescent="0.3">
      <c r="A279" s="426">
        <v>143</v>
      </c>
      <c r="B279" s="396">
        <v>334</v>
      </c>
      <c r="C279" s="547" t="s">
        <v>518</v>
      </c>
      <c r="D279" s="28">
        <v>0.1</v>
      </c>
      <c r="E279" s="29" t="s">
        <v>519</v>
      </c>
      <c r="F279" s="29" t="s">
        <v>520</v>
      </c>
      <c r="G279" s="430">
        <v>0</v>
      </c>
    </row>
    <row r="280" spans="1:7" ht="15.25" customHeight="1" x14ac:dyDescent="0.3">
      <c r="A280" s="427"/>
      <c r="B280" s="428"/>
      <c r="C280" s="447"/>
      <c r="D280" s="70">
        <v>0</v>
      </c>
      <c r="E280" s="71" t="s">
        <v>521</v>
      </c>
      <c r="F280" s="71" t="s">
        <v>212</v>
      </c>
      <c r="G280" s="431"/>
    </row>
    <row r="281" spans="1:7" ht="15.25" customHeight="1" x14ac:dyDescent="0.3">
      <c r="A281" s="426">
        <v>144</v>
      </c>
      <c r="B281" s="396">
        <v>318</v>
      </c>
      <c r="C281" s="569" t="s">
        <v>522</v>
      </c>
      <c r="D281" s="70">
        <v>0.1</v>
      </c>
      <c r="E281" s="71" t="s">
        <v>523</v>
      </c>
      <c r="F281" s="71" t="s">
        <v>524</v>
      </c>
      <c r="G281" s="430">
        <v>7.0000000000000007E-2</v>
      </c>
    </row>
    <row r="282" spans="1:7" ht="15.25" customHeight="1" x14ac:dyDescent="0.3">
      <c r="A282" s="427"/>
      <c r="B282" s="476"/>
      <c r="C282" s="567"/>
      <c r="D282" s="70">
        <v>7.0000000000000007E-2</v>
      </c>
      <c r="E282" s="159" t="s">
        <v>211</v>
      </c>
      <c r="F282" s="71" t="s">
        <v>212</v>
      </c>
      <c r="G282" s="431"/>
    </row>
    <row r="283" spans="1:7" ht="15.25" customHeight="1" x14ac:dyDescent="0.3">
      <c r="A283" s="33">
        <v>145</v>
      </c>
      <c r="B283" s="50">
        <v>231</v>
      </c>
      <c r="C283" s="160" t="s">
        <v>525</v>
      </c>
      <c r="D283" s="49">
        <v>0.1</v>
      </c>
      <c r="E283" s="161" t="s">
        <v>464</v>
      </c>
      <c r="F283" s="50" t="s">
        <v>133</v>
      </c>
      <c r="G283" s="39">
        <v>0.1</v>
      </c>
    </row>
    <row r="284" spans="1:7" ht="15.25" customHeight="1" x14ac:dyDescent="0.3">
      <c r="A284" s="411" t="s">
        <v>526</v>
      </c>
      <c r="B284" s="412"/>
      <c r="C284" s="412"/>
      <c r="D284" s="412"/>
      <c r="E284" s="412"/>
      <c r="F284" s="412"/>
      <c r="G284" s="413"/>
    </row>
    <row r="285" spans="1:7" ht="15.25" customHeight="1" x14ac:dyDescent="0.3">
      <c r="A285" s="423" t="s">
        <v>527</v>
      </c>
      <c r="B285" s="424"/>
      <c r="C285" s="424"/>
      <c r="D285" s="424"/>
      <c r="E285" s="424"/>
      <c r="F285" s="424"/>
      <c r="G285" s="425"/>
    </row>
    <row r="286" spans="1:7" ht="15.25" customHeight="1" x14ac:dyDescent="0.3">
      <c r="A286" s="162">
        <v>146</v>
      </c>
      <c r="B286" s="86">
        <v>395</v>
      </c>
      <c r="C286" s="163" t="s">
        <v>528</v>
      </c>
      <c r="D286" s="85">
        <v>0.06</v>
      </c>
      <c r="E286" s="86" t="s">
        <v>529</v>
      </c>
      <c r="F286" s="86" t="s">
        <v>530</v>
      </c>
      <c r="G286" s="164">
        <v>0.06</v>
      </c>
    </row>
    <row r="287" spans="1:7" ht="21" customHeight="1" x14ac:dyDescent="0.3">
      <c r="A287" s="423" t="s">
        <v>531</v>
      </c>
      <c r="B287" s="424"/>
      <c r="C287" s="424"/>
      <c r="D287" s="424"/>
      <c r="E287" s="424"/>
      <c r="F287" s="424"/>
      <c r="G287" s="425"/>
    </row>
    <row r="288" spans="1:7" ht="14.25" customHeight="1" x14ac:dyDescent="0.3">
      <c r="A288" s="382">
        <v>147</v>
      </c>
      <c r="B288" s="428">
        <v>491</v>
      </c>
      <c r="C288" s="446" t="s">
        <v>532</v>
      </c>
      <c r="D288" s="24">
        <v>0.06</v>
      </c>
      <c r="E288" s="25" t="s">
        <v>533</v>
      </c>
      <c r="F288" s="25" t="s">
        <v>34</v>
      </c>
      <c r="G288" s="448">
        <v>0.1</v>
      </c>
    </row>
    <row r="289" spans="1:7" x14ac:dyDescent="0.3">
      <c r="A289" s="456"/>
      <c r="B289" s="395"/>
      <c r="C289" s="447"/>
      <c r="D289" s="28">
        <v>0.1</v>
      </c>
      <c r="E289" s="29" t="s">
        <v>534</v>
      </c>
      <c r="F289" s="29" t="s">
        <v>535</v>
      </c>
      <c r="G289" s="431"/>
    </row>
    <row r="290" spans="1:7" x14ac:dyDescent="0.3">
      <c r="A290" s="95">
        <v>148</v>
      </c>
      <c r="B290" s="29">
        <v>449</v>
      </c>
      <c r="C290" s="80" t="s">
        <v>536</v>
      </c>
      <c r="D290" s="28">
        <v>0.09</v>
      </c>
      <c r="E290" s="29" t="s">
        <v>537</v>
      </c>
      <c r="F290" s="29" t="s">
        <v>538</v>
      </c>
      <c r="G290" s="39">
        <v>0.09</v>
      </c>
    </row>
    <row r="291" spans="1:7" x14ac:dyDescent="0.3">
      <c r="A291" s="95">
        <v>149</v>
      </c>
      <c r="B291" s="157" t="s">
        <v>539</v>
      </c>
      <c r="C291" s="158" t="s">
        <v>540</v>
      </c>
      <c r="D291" s="65">
        <v>0.08</v>
      </c>
      <c r="E291" s="68" t="s">
        <v>541</v>
      </c>
      <c r="F291" s="68" t="s">
        <v>542</v>
      </c>
      <c r="G291" s="98">
        <v>0.08</v>
      </c>
    </row>
    <row r="292" spans="1:7" ht="15.5" x14ac:dyDescent="0.3">
      <c r="A292" s="411" t="s">
        <v>543</v>
      </c>
      <c r="B292" s="412"/>
      <c r="C292" s="412"/>
      <c r="D292" s="412"/>
      <c r="E292" s="412"/>
      <c r="F292" s="412"/>
      <c r="G292" s="413"/>
    </row>
    <row r="293" spans="1:7" ht="14" x14ac:dyDescent="0.3">
      <c r="A293" s="423" t="s">
        <v>544</v>
      </c>
      <c r="B293" s="424"/>
      <c r="C293" s="424"/>
      <c r="D293" s="424"/>
      <c r="E293" s="424"/>
      <c r="F293" s="424"/>
      <c r="G293" s="425"/>
    </row>
    <row r="294" spans="1:7" ht="26" x14ac:dyDescent="0.3">
      <c r="A294" s="534">
        <v>150</v>
      </c>
      <c r="B294" s="535">
        <v>396</v>
      </c>
      <c r="C294" s="537" t="s">
        <v>545</v>
      </c>
      <c r="D294" s="165">
        <v>0.08</v>
      </c>
      <c r="E294" s="166" t="s">
        <v>546</v>
      </c>
      <c r="F294" s="63" t="s">
        <v>34</v>
      </c>
      <c r="G294" s="522">
        <v>0.06</v>
      </c>
    </row>
    <row r="295" spans="1:7" x14ac:dyDescent="0.3">
      <c r="A295" s="393"/>
      <c r="B295" s="536"/>
      <c r="C295" s="538"/>
      <c r="D295" s="28">
        <v>0.12</v>
      </c>
      <c r="E295" s="29" t="s">
        <v>547</v>
      </c>
      <c r="F295" s="29" t="s">
        <v>542</v>
      </c>
      <c r="G295" s="568"/>
    </row>
    <row r="296" spans="1:7" x14ac:dyDescent="0.3">
      <c r="A296" s="565"/>
      <c r="B296" s="566"/>
      <c r="C296" s="567"/>
      <c r="D296" s="28">
        <v>0.06</v>
      </c>
      <c r="E296" s="29" t="s">
        <v>548</v>
      </c>
      <c r="F296" s="29" t="s">
        <v>212</v>
      </c>
      <c r="G296" s="523"/>
    </row>
    <row r="297" spans="1:7" ht="15" customHeight="1" x14ac:dyDescent="0.3">
      <c r="A297" s="426">
        <v>151</v>
      </c>
      <c r="B297" s="396">
        <v>567</v>
      </c>
      <c r="C297" s="398" t="s">
        <v>549</v>
      </c>
      <c r="D297" s="28">
        <v>0.05</v>
      </c>
      <c r="E297" s="29" t="s">
        <v>187</v>
      </c>
      <c r="F297" s="29" t="s">
        <v>34</v>
      </c>
      <c r="G297" s="430">
        <v>0.1</v>
      </c>
    </row>
    <row r="298" spans="1:7" ht="15" customHeight="1" x14ac:dyDescent="0.3">
      <c r="A298" s="427"/>
      <c r="B298" s="428"/>
      <c r="C298" s="429"/>
      <c r="D298" s="28">
        <v>0.1</v>
      </c>
      <c r="E298" s="29" t="s">
        <v>550</v>
      </c>
      <c r="F298" s="29" t="s">
        <v>551</v>
      </c>
      <c r="G298" s="431"/>
    </row>
    <row r="299" spans="1:7" x14ac:dyDescent="0.3">
      <c r="A299" s="33">
        <v>152</v>
      </c>
      <c r="B299" s="60" t="s">
        <v>552</v>
      </c>
      <c r="C299" s="40" t="s">
        <v>553</v>
      </c>
      <c r="D299" s="36">
        <v>0.08</v>
      </c>
      <c r="E299" s="34" t="s">
        <v>554</v>
      </c>
      <c r="F299" s="34" t="s">
        <v>34</v>
      </c>
      <c r="G299" s="37">
        <v>0.08</v>
      </c>
    </row>
    <row r="300" spans="1:7" x14ac:dyDescent="0.3">
      <c r="A300" s="563">
        <v>153</v>
      </c>
      <c r="B300" s="395">
        <v>118</v>
      </c>
      <c r="C300" s="397" t="s">
        <v>555</v>
      </c>
      <c r="D300" s="36">
        <v>0.05</v>
      </c>
      <c r="E300" s="34" t="s">
        <v>187</v>
      </c>
      <c r="F300" s="34" t="s">
        <v>34</v>
      </c>
      <c r="G300" s="399">
        <v>0.1</v>
      </c>
    </row>
    <row r="301" spans="1:7" ht="14.25" customHeight="1" x14ac:dyDescent="0.3">
      <c r="A301" s="563"/>
      <c r="B301" s="395"/>
      <c r="C301" s="397"/>
      <c r="D301" s="28">
        <v>0.1</v>
      </c>
      <c r="E301" s="29" t="s">
        <v>556</v>
      </c>
      <c r="F301" s="29" t="s">
        <v>538</v>
      </c>
      <c r="G301" s="422"/>
    </row>
    <row r="302" spans="1:7" x14ac:dyDescent="0.3">
      <c r="A302" s="33">
        <v>154</v>
      </c>
      <c r="B302" s="34">
        <v>338</v>
      </c>
      <c r="C302" s="40" t="s">
        <v>557</v>
      </c>
      <c r="D302" s="36">
        <v>0.05</v>
      </c>
      <c r="E302" s="34" t="s">
        <v>558</v>
      </c>
      <c r="F302" s="34" t="s">
        <v>34</v>
      </c>
      <c r="G302" s="37">
        <v>0.05</v>
      </c>
    </row>
    <row r="303" spans="1:7" x14ac:dyDescent="0.3">
      <c r="A303" s="33">
        <v>155</v>
      </c>
      <c r="B303" s="34">
        <v>388</v>
      </c>
      <c r="C303" s="40" t="s">
        <v>559</v>
      </c>
      <c r="D303" s="36">
        <v>0.1</v>
      </c>
      <c r="E303" s="34" t="s">
        <v>263</v>
      </c>
      <c r="F303" s="34" t="s">
        <v>113</v>
      </c>
      <c r="G303" s="37">
        <v>0.1</v>
      </c>
    </row>
    <row r="304" spans="1:7" x14ac:dyDescent="0.3">
      <c r="A304" s="33">
        <v>156</v>
      </c>
      <c r="B304" s="34">
        <v>476</v>
      </c>
      <c r="C304" s="40" t="s">
        <v>560</v>
      </c>
      <c r="D304" s="36">
        <v>7.0000000000000007E-2</v>
      </c>
      <c r="E304" s="34" t="s">
        <v>561</v>
      </c>
      <c r="F304" s="34" t="s">
        <v>34</v>
      </c>
      <c r="G304" s="37">
        <v>7.0000000000000007E-2</v>
      </c>
    </row>
    <row r="305" spans="1:7" x14ac:dyDescent="0.3">
      <c r="A305" s="33">
        <v>157</v>
      </c>
      <c r="B305" s="168" t="s">
        <v>562</v>
      </c>
      <c r="C305" s="69" t="s">
        <v>563</v>
      </c>
      <c r="D305" s="70">
        <v>0.1</v>
      </c>
      <c r="E305" s="71" t="s">
        <v>564</v>
      </c>
      <c r="F305" s="115" t="s">
        <v>88</v>
      </c>
      <c r="G305" s="72">
        <v>0.1</v>
      </c>
    </row>
    <row r="306" spans="1:7" ht="14" x14ac:dyDescent="0.3">
      <c r="A306" s="423" t="s">
        <v>565</v>
      </c>
      <c r="B306" s="424"/>
      <c r="C306" s="424"/>
      <c r="D306" s="424"/>
      <c r="E306" s="424"/>
      <c r="F306" s="424"/>
      <c r="G306" s="425"/>
    </row>
    <row r="307" spans="1:7" x14ac:dyDescent="0.3">
      <c r="A307" s="402">
        <v>157</v>
      </c>
      <c r="B307" s="417">
        <v>284</v>
      </c>
      <c r="C307" s="386" t="s">
        <v>566</v>
      </c>
      <c r="D307" s="20">
        <v>0.1</v>
      </c>
      <c r="E307" s="18" t="s">
        <v>567</v>
      </c>
      <c r="F307" s="18" t="s">
        <v>34</v>
      </c>
      <c r="G307" s="421">
        <v>0.12</v>
      </c>
    </row>
    <row r="308" spans="1:7" x14ac:dyDescent="0.3">
      <c r="A308" s="439"/>
      <c r="B308" s="481"/>
      <c r="C308" s="564"/>
      <c r="D308" s="36">
        <v>0.12</v>
      </c>
      <c r="E308" s="34" t="s">
        <v>333</v>
      </c>
      <c r="F308" s="60" t="s">
        <v>113</v>
      </c>
      <c r="G308" s="422"/>
    </row>
    <row r="309" spans="1:7" x14ac:dyDescent="0.3">
      <c r="A309" s="33">
        <v>159</v>
      </c>
      <c r="B309" s="60" t="s">
        <v>568</v>
      </c>
      <c r="C309" s="40" t="s">
        <v>569</v>
      </c>
      <c r="D309" s="36">
        <v>0.1</v>
      </c>
      <c r="E309" s="34" t="s">
        <v>389</v>
      </c>
      <c r="F309" s="34" t="s">
        <v>34</v>
      </c>
      <c r="G309" s="37">
        <v>0.1</v>
      </c>
    </row>
    <row r="310" spans="1:7" x14ac:dyDescent="0.3">
      <c r="A310" s="33">
        <v>160</v>
      </c>
      <c r="B310" s="60" t="s">
        <v>570</v>
      </c>
      <c r="C310" s="40" t="s">
        <v>571</v>
      </c>
      <c r="D310" s="36">
        <v>0.1</v>
      </c>
      <c r="E310" s="34" t="s">
        <v>572</v>
      </c>
      <c r="F310" s="34" t="s">
        <v>88</v>
      </c>
      <c r="G310" s="37">
        <v>0.1</v>
      </c>
    </row>
    <row r="311" spans="1:7" x14ac:dyDescent="0.3">
      <c r="A311" s="33">
        <v>161</v>
      </c>
      <c r="B311" s="34">
        <v>285</v>
      </c>
      <c r="C311" s="40" t="s">
        <v>573</v>
      </c>
      <c r="D311" s="36">
        <v>0.1</v>
      </c>
      <c r="E311" s="34" t="s">
        <v>574</v>
      </c>
      <c r="F311" s="34" t="s">
        <v>34</v>
      </c>
      <c r="G311" s="37">
        <v>0.1</v>
      </c>
    </row>
    <row r="312" spans="1:7" x14ac:dyDescent="0.3">
      <c r="A312" s="403">
        <v>162</v>
      </c>
      <c r="B312" s="457">
        <v>372</v>
      </c>
      <c r="C312" s="458" t="s">
        <v>575</v>
      </c>
      <c r="D312" s="36">
        <v>0.05</v>
      </c>
      <c r="E312" s="34" t="s">
        <v>389</v>
      </c>
      <c r="F312" s="34" t="s">
        <v>34</v>
      </c>
      <c r="G312" s="520">
        <v>0.1</v>
      </c>
    </row>
    <row r="313" spans="1:7" x14ac:dyDescent="0.3">
      <c r="A313" s="439"/>
      <c r="B313" s="457"/>
      <c r="C313" s="458"/>
      <c r="D313" s="36">
        <v>0.1</v>
      </c>
      <c r="E313" s="34" t="s">
        <v>576</v>
      </c>
      <c r="F313" s="34" t="s">
        <v>119</v>
      </c>
      <c r="G313" s="422"/>
    </row>
    <row r="314" spans="1:7" x14ac:dyDescent="0.3">
      <c r="A314" s="33">
        <v>163</v>
      </c>
      <c r="B314" s="34">
        <v>418</v>
      </c>
      <c r="C314" s="40" t="s">
        <v>577</v>
      </c>
      <c r="D314" s="36">
        <v>0.1</v>
      </c>
      <c r="E314" s="34" t="s">
        <v>389</v>
      </c>
      <c r="F314" s="34" t="s">
        <v>34</v>
      </c>
      <c r="G314" s="37">
        <v>0.1</v>
      </c>
    </row>
    <row r="315" spans="1:7" ht="21" customHeight="1" x14ac:dyDescent="0.3">
      <c r="A315" s="33">
        <v>164</v>
      </c>
      <c r="B315" s="34">
        <v>506</v>
      </c>
      <c r="C315" s="40" t="s">
        <v>578</v>
      </c>
      <c r="D315" s="36">
        <v>0.03</v>
      </c>
      <c r="E315" s="34" t="s">
        <v>39</v>
      </c>
      <c r="F315" s="34" t="s">
        <v>34</v>
      </c>
      <c r="G315" s="37">
        <v>0.03</v>
      </c>
    </row>
    <row r="316" spans="1:7" ht="14.25" customHeight="1" x14ac:dyDescent="0.3">
      <c r="A316" s="33">
        <v>165</v>
      </c>
      <c r="B316" s="112">
        <v>299</v>
      </c>
      <c r="C316" s="103" t="s">
        <v>579</v>
      </c>
      <c r="D316" s="28">
        <v>0.1</v>
      </c>
      <c r="E316" s="29" t="s">
        <v>580</v>
      </c>
      <c r="F316" s="29" t="s">
        <v>69</v>
      </c>
      <c r="G316" s="45">
        <v>0.1</v>
      </c>
    </row>
    <row r="317" spans="1:7" x14ac:dyDescent="0.3">
      <c r="A317" s="33">
        <v>166</v>
      </c>
      <c r="B317" s="34">
        <v>568</v>
      </c>
      <c r="C317" s="40" t="s">
        <v>581</v>
      </c>
      <c r="D317" s="36">
        <v>0.1</v>
      </c>
      <c r="E317" s="34" t="s">
        <v>582</v>
      </c>
      <c r="F317" s="34" t="s">
        <v>34</v>
      </c>
      <c r="G317" s="37">
        <v>0.1</v>
      </c>
    </row>
    <row r="318" spans="1:7" ht="15.75" customHeight="1" x14ac:dyDescent="0.3">
      <c r="A318" s="33">
        <v>167</v>
      </c>
      <c r="B318" s="34">
        <v>412</v>
      </c>
      <c r="C318" s="40" t="s">
        <v>583</v>
      </c>
      <c r="D318" s="36">
        <v>0.05</v>
      </c>
      <c r="E318" s="34" t="s">
        <v>584</v>
      </c>
      <c r="F318" s="34" t="s">
        <v>34</v>
      </c>
      <c r="G318" s="37">
        <v>0.05</v>
      </c>
    </row>
    <row r="319" spans="1:7" x14ac:dyDescent="0.3">
      <c r="A319" s="33">
        <v>168</v>
      </c>
      <c r="B319" s="68">
        <v>127</v>
      </c>
      <c r="C319" s="97" t="s">
        <v>585</v>
      </c>
      <c r="D319" s="65">
        <v>0.05</v>
      </c>
      <c r="E319" s="68" t="s">
        <v>586</v>
      </c>
      <c r="F319" s="68" t="s">
        <v>587</v>
      </c>
      <c r="G319" s="98">
        <v>0.05</v>
      </c>
    </row>
    <row r="320" spans="1:7" ht="15.5" x14ac:dyDescent="0.3">
      <c r="A320" s="411" t="s">
        <v>588</v>
      </c>
      <c r="B320" s="412"/>
      <c r="C320" s="412"/>
      <c r="D320" s="412"/>
      <c r="E320" s="412"/>
      <c r="F320" s="412"/>
      <c r="G320" s="413"/>
    </row>
    <row r="321" spans="1:7" ht="14" x14ac:dyDescent="0.3">
      <c r="A321" s="423" t="s">
        <v>589</v>
      </c>
      <c r="B321" s="424"/>
      <c r="C321" s="424"/>
      <c r="D321" s="424"/>
      <c r="E321" s="424"/>
      <c r="F321" s="424"/>
      <c r="G321" s="425"/>
    </row>
    <row r="322" spans="1:7" x14ac:dyDescent="0.3">
      <c r="A322" s="444">
        <v>169</v>
      </c>
      <c r="B322" s="445">
        <v>487</v>
      </c>
      <c r="C322" s="446" t="s">
        <v>590</v>
      </c>
      <c r="D322" s="24">
        <v>7.4999999999999997E-2</v>
      </c>
      <c r="E322" s="25" t="s">
        <v>423</v>
      </c>
      <c r="F322" s="134" t="s">
        <v>18</v>
      </c>
      <c r="G322" s="522">
        <v>0.1</v>
      </c>
    </row>
    <row r="323" spans="1:7" ht="26" x14ac:dyDescent="0.3">
      <c r="A323" s="541"/>
      <c r="B323" s="561"/>
      <c r="C323" s="562"/>
      <c r="D323" s="100">
        <v>0.1</v>
      </c>
      <c r="E323" s="169" t="s">
        <v>591</v>
      </c>
      <c r="F323" s="42" t="s">
        <v>88</v>
      </c>
      <c r="G323" s="539"/>
    </row>
    <row r="324" spans="1:7" x14ac:dyDescent="0.3">
      <c r="A324" s="541"/>
      <c r="B324" s="561"/>
      <c r="C324" s="562"/>
      <c r="D324" s="28">
        <v>0.13</v>
      </c>
      <c r="E324" s="169" t="s">
        <v>358</v>
      </c>
      <c r="F324" s="61" t="s">
        <v>592</v>
      </c>
      <c r="G324" s="539"/>
    </row>
    <row r="325" spans="1:7" x14ac:dyDescent="0.3">
      <c r="A325" s="427"/>
      <c r="B325" s="428"/>
      <c r="C325" s="447"/>
      <c r="D325" s="28">
        <v>0.1</v>
      </c>
      <c r="E325" s="169" t="s">
        <v>593</v>
      </c>
      <c r="F325" s="61" t="s">
        <v>212</v>
      </c>
      <c r="G325" s="443"/>
    </row>
    <row r="326" spans="1:7" ht="15" customHeight="1" x14ac:dyDescent="0.3">
      <c r="A326" s="135">
        <v>170</v>
      </c>
      <c r="B326" s="170" t="s">
        <v>594</v>
      </c>
      <c r="C326" s="167" t="s">
        <v>595</v>
      </c>
      <c r="D326" s="36">
        <v>0.08</v>
      </c>
      <c r="E326" s="34" t="s">
        <v>492</v>
      </c>
      <c r="F326" s="105" t="s">
        <v>88</v>
      </c>
      <c r="G326" s="37">
        <v>0.08</v>
      </c>
    </row>
    <row r="327" spans="1:7" x14ac:dyDescent="0.3">
      <c r="A327" s="135">
        <v>171</v>
      </c>
      <c r="B327" s="34">
        <v>159</v>
      </c>
      <c r="C327" s="40" t="s">
        <v>596</v>
      </c>
      <c r="D327" s="36">
        <v>0.1</v>
      </c>
      <c r="E327" s="34" t="s">
        <v>597</v>
      </c>
      <c r="F327" s="105" t="s">
        <v>34</v>
      </c>
      <c r="G327" s="37">
        <v>0.1</v>
      </c>
    </row>
    <row r="328" spans="1:7" ht="14.25" customHeight="1" x14ac:dyDescent="0.3">
      <c r="A328" s="135">
        <v>172</v>
      </c>
      <c r="B328" s="34">
        <v>294</v>
      </c>
      <c r="C328" s="40" t="s">
        <v>598</v>
      </c>
      <c r="D328" s="36">
        <v>0.06</v>
      </c>
      <c r="E328" s="34" t="s">
        <v>599</v>
      </c>
      <c r="F328" s="131" t="s">
        <v>18</v>
      </c>
      <c r="G328" s="37">
        <v>0.06</v>
      </c>
    </row>
    <row r="329" spans="1:7" x14ac:dyDescent="0.3">
      <c r="A329" s="135">
        <v>173</v>
      </c>
      <c r="B329" s="29">
        <v>415</v>
      </c>
      <c r="C329" s="38" t="s">
        <v>600</v>
      </c>
      <c r="D329" s="28">
        <v>0.1</v>
      </c>
      <c r="E329" s="29" t="s">
        <v>601</v>
      </c>
      <c r="F329" s="29" t="s">
        <v>284</v>
      </c>
      <c r="G329" s="39">
        <v>0.1</v>
      </c>
    </row>
    <row r="330" spans="1:7" ht="19.5" customHeight="1" x14ac:dyDescent="0.3">
      <c r="A330" s="135">
        <v>174</v>
      </c>
      <c r="B330" s="34">
        <v>458</v>
      </c>
      <c r="C330" s="38" t="s">
        <v>602</v>
      </c>
      <c r="D330" s="36">
        <v>0.05</v>
      </c>
      <c r="E330" s="34" t="s">
        <v>603</v>
      </c>
      <c r="F330" s="34" t="s">
        <v>67</v>
      </c>
      <c r="G330" s="37">
        <v>0.05</v>
      </c>
    </row>
    <row r="331" spans="1:7" ht="15" customHeight="1" x14ac:dyDescent="0.3">
      <c r="A331" s="135">
        <v>175</v>
      </c>
      <c r="B331" s="34">
        <v>610</v>
      </c>
      <c r="C331" s="38" t="s">
        <v>604</v>
      </c>
      <c r="D331" s="36">
        <v>0.05</v>
      </c>
      <c r="E331" s="34" t="s">
        <v>605</v>
      </c>
      <c r="F331" s="34" t="s">
        <v>606</v>
      </c>
      <c r="G331" s="37">
        <v>0.05</v>
      </c>
    </row>
    <row r="332" spans="1:7" ht="15" customHeight="1" x14ac:dyDescent="0.3">
      <c r="A332" s="426">
        <v>176</v>
      </c>
      <c r="B332" s="396">
        <v>535</v>
      </c>
      <c r="C332" s="398" t="s">
        <v>607</v>
      </c>
      <c r="D332" s="70">
        <v>0.1</v>
      </c>
      <c r="E332" s="71" t="s">
        <v>608</v>
      </c>
      <c r="F332" s="115" t="s">
        <v>88</v>
      </c>
      <c r="G332" s="430">
        <v>0.05</v>
      </c>
    </row>
    <row r="333" spans="1:7" ht="15" customHeight="1" x14ac:dyDescent="0.3">
      <c r="A333" s="427"/>
      <c r="B333" s="428"/>
      <c r="C333" s="429"/>
      <c r="D333" s="70">
        <v>0.05</v>
      </c>
      <c r="E333" s="71" t="s">
        <v>609</v>
      </c>
      <c r="F333" s="115" t="s">
        <v>610</v>
      </c>
      <c r="G333" s="431"/>
    </row>
    <row r="334" spans="1:7" x14ac:dyDescent="0.3">
      <c r="A334" s="135">
        <v>177</v>
      </c>
      <c r="B334" s="32">
        <v>584</v>
      </c>
      <c r="C334" s="69" t="s">
        <v>611</v>
      </c>
      <c r="D334" s="70">
        <v>0.1</v>
      </c>
      <c r="E334" s="71" t="s">
        <v>612</v>
      </c>
      <c r="F334" s="71" t="s">
        <v>613</v>
      </c>
      <c r="G334" s="72">
        <v>0.1</v>
      </c>
    </row>
    <row r="335" spans="1:7" ht="14" x14ac:dyDescent="0.3">
      <c r="A335" s="423" t="s">
        <v>614</v>
      </c>
      <c r="B335" s="424"/>
      <c r="C335" s="424"/>
      <c r="D335" s="424"/>
      <c r="E335" s="424"/>
      <c r="F335" s="424"/>
      <c r="G335" s="425"/>
    </row>
    <row r="336" spans="1:7" x14ac:dyDescent="0.3">
      <c r="A336" s="381">
        <v>178</v>
      </c>
      <c r="B336" s="383">
        <v>612</v>
      </c>
      <c r="C336" s="559" t="s">
        <v>615</v>
      </c>
      <c r="D336" s="171">
        <v>0.05</v>
      </c>
      <c r="E336" s="172" t="s">
        <v>616</v>
      </c>
      <c r="F336" s="172" t="s">
        <v>23</v>
      </c>
      <c r="G336" s="387">
        <v>0.05</v>
      </c>
    </row>
    <row r="337" spans="1:7" x14ac:dyDescent="0.3">
      <c r="A337" s="558"/>
      <c r="B337" s="462"/>
      <c r="C337" s="560"/>
      <c r="D337" s="171">
        <v>0.1</v>
      </c>
      <c r="E337" s="172" t="s">
        <v>617</v>
      </c>
      <c r="F337" s="172" t="s">
        <v>133</v>
      </c>
      <c r="G337" s="464"/>
    </row>
    <row r="338" spans="1:7" x14ac:dyDescent="0.3">
      <c r="A338" s="382"/>
      <c r="B338" s="384"/>
      <c r="C338" s="551"/>
      <c r="D338" s="171">
        <v>0.05</v>
      </c>
      <c r="E338" s="172" t="s">
        <v>618</v>
      </c>
      <c r="F338" s="172" t="s">
        <v>619</v>
      </c>
      <c r="G338" s="388"/>
    </row>
    <row r="339" spans="1:7" ht="14.25" customHeight="1" x14ac:dyDescent="0.3">
      <c r="A339" s="426">
        <v>179</v>
      </c>
      <c r="B339" s="434" t="s">
        <v>620</v>
      </c>
      <c r="C339" s="398" t="s">
        <v>621</v>
      </c>
      <c r="D339" s="28">
        <v>0.1</v>
      </c>
      <c r="E339" s="29" t="s">
        <v>622</v>
      </c>
      <c r="F339" s="42" t="s">
        <v>58</v>
      </c>
      <c r="G339" s="430">
        <v>0.06</v>
      </c>
    </row>
    <row r="340" spans="1:7" ht="14.25" customHeight="1" x14ac:dyDescent="0.3">
      <c r="A340" s="427"/>
      <c r="B340" s="543"/>
      <c r="C340" s="429"/>
      <c r="D340" s="28">
        <v>0.06</v>
      </c>
      <c r="E340" s="29" t="s">
        <v>623</v>
      </c>
      <c r="F340" s="42" t="s">
        <v>487</v>
      </c>
      <c r="G340" s="431"/>
    </row>
    <row r="341" spans="1:7" x14ac:dyDescent="0.3">
      <c r="A341" s="17">
        <v>180</v>
      </c>
      <c r="B341" s="34">
        <v>239</v>
      </c>
      <c r="C341" s="40" t="s">
        <v>624</v>
      </c>
      <c r="D341" s="36">
        <v>0.05</v>
      </c>
      <c r="E341" s="34" t="s">
        <v>318</v>
      </c>
      <c r="F341" s="131" t="s">
        <v>119</v>
      </c>
      <c r="G341" s="37">
        <v>0.05</v>
      </c>
    </row>
    <row r="342" spans="1:7" x14ac:dyDescent="0.3">
      <c r="A342" s="439">
        <v>181</v>
      </c>
      <c r="B342" s="440">
        <v>154</v>
      </c>
      <c r="C342" s="506" t="s">
        <v>625</v>
      </c>
      <c r="D342" s="28">
        <v>0.05</v>
      </c>
      <c r="E342" s="29" t="s">
        <v>626</v>
      </c>
      <c r="F342" s="29" t="s">
        <v>463</v>
      </c>
      <c r="G342" s="399">
        <v>0</v>
      </c>
    </row>
    <row r="343" spans="1:7" x14ac:dyDescent="0.3">
      <c r="A343" s="439"/>
      <c r="B343" s="440"/>
      <c r="C343" s="506"/>
      <c r="D343" s="28">
        <v>0.1</v>
      </c>
      <c r="E343" s="29" t="s">
        <v>627</v>
      </c>
      <c r="F343" s="29" t="s">
        <v>233</v>
      </c>
      <c r="G343" s="399"/>
    </row>
    <row r="344" spans="1:7" x14ac:dyDescent="0.3">
      <c r="A344" s="392"/>
      <c r="B344" s="407"/>
      <c r="C344" s="554"/>
      <c r="D344" s="70">
        <v>0.05</v>
      </c>
      <c r="E344" s="71" t="s">
        <v>628</v>
      </c>
      <c r="F344" s="101" t="s">
        <v>629</v>
      </c>
      <c r="G344" s="400"/>
    </row>
    <row r="345" spans="1:7" x14ac:dyDescent="0.3">
      <c r="A345" s="552"/>
      <c r="B345" s="553"/>
      <c r="C345" s="555"/>
      <c r="D345" s="70">
        <v>0</v>
      </c>
      <c r="E345" s="71" t="s">
        <v>630</v>
      </c>
      <c r="F345" s="101" t="s">
        <v>158</v>
      </c>
      <c r="G345" s="401"/>
    </row>
    <row r="346" spans="1:7" ht="14" x14ac:dyDescent="0.3">
      <c r="A346" s="423" t="s">
        <v>631</v>
      </c>
      <c r="B346" s="424"/>
      <c r="C346" s="424"/>
      <c r="D346" s="424"/>
      <c r="E346" s="424"/>
      <c r="F346" s="424"/>
      <c r="G346" s="425"/>
    </row>
    <row r="347" spans="1:7" ht="15" customHeight="1" x14ac:dyDescent="0.3">
      <c r="A347" s="444">
        <v>182</v>
      </c>
      <c r="B347" s="556">
        <v>32</v>
      </c>
      <c r="C347" s="557" t="s">
        <v>632</v>
      </c>
      <c r="D347" s="24">
        <v>0.05</v>
      </c>
      <c r="E347" s="25" t="s">
        <v>123</v>
      </c>
      <c r="F347" s="25" t="s">
        <v>54</v>
      </c>
      <c r="G347" s="448">
        <v>0</v>
      </c>
    </row>
    <row r="348" spans="1:7" ht="15" customHeight="1" x14ac:dyDescent="0.3">
      <c r="A348" s="427"/>
      <c r="B348" s="543"/>
      <c r="C348" s="429"/>
      <c r="D348" s="24">
        <v>0</v>
      </c>
      <c r="E348" s="25" t="s">
        <v>593</v>
      </c>
      <c r="F348" s="25" t="s">
        <v>212</v>
      </c>
      <c r="G348" s="431"/>
    </row>
    <row r="349" spans="1:7" x14ac:dyDescent="0.3">
      <c r="A349" s="17">
        <v>183</v>
      </c>
      <c r="B349" s="60" t="s">
        <v>633</v>
      </c>
      <c r="C349" s="40" t="s">
        <v>634</v>
      </c>
      <c r="D349" s="36">
        <v>0.05</v>
      </c>
      <c r="E349" s="34" t="s">
        <v>510</v>
      </c>
      <c r="F349" s="34" t="s">
        <v>34</v>
      </c>
      <c r="G349" s="37">
        <v>0.05</v>
      </c>
    </row>
    <row r="350" spans="1:7" x14ac:dyDescent="0.3">
      <c r="A350" s="17">
        <v>184</v>
      </c>
      <c r="B350" s="60" t="s">
        <v>635</v>
      </c>
      <c r="C350" s="38" t="s">
        <v>636</v>
      </c>
      <c r="D350" s="36">
        <v>0.05</v>
      </c>
      <c r="E350" s="34" t="s">
        <v>53</v>
      </c>
      <c r="F350" s="34" t="s">
        <v>637</v>
      </c>
      <c r="G350" s="37">
        <v>0.05</v>
      </c>
    </row>
    <row r="351" spans="1:7" ht="21" customHeight="1" x14ac:dyDescent="0.3">
      <c r="A351" s="17">
        <v>185</v>
      </c>
      <c r="B351" s="81">
        <v>141</v>
      </c>
      <c r="C351" s="38" t="s">
        <v>638</v>
      </c>
      <c r="D351" s="28">
        <v>0.05</v>
      </c>
      <c r="E351" s="29" t="s">
        <v>639</v>
      </c>
      <c r="F351" s="29" t="s">
        <v>640</v>
      </c>
      <c r="G351" s="39">
        <v>0.05</v>
      </c>
    </row>
    <row r="352" spans="1:7" ht="14.25" customHeight="1" x14ac:dyDescent="0.3">
      <c r="A352" s="426">
        <v>186</v>
      </c>
      <c r="B352" s="434">
        <v>534</v>
      </c>
      <c r="C352" s="547" t="s">
        <v>641</v>
      </c>
      <c r="D352" s="28">
        <v>0.12</v>
      </c>
      <c r="E352" s="29" t="s">
        <v>642</v>
      </c>
      <c r="F352" s="29" t="s">
        <v>42</v>
      </c>
      <c r="G352" s="430">
        <v>0.09</v>
      </c>
    </row>
    <row r="353" spans="1:8" ht="14.25" customHeight="1" x14ac:dyDescent="0.3">
      <c r="A353" s="427"/>
      <c r="B353" s="543"/>
      <c r="C353" s="447"/>
      <c r="D353" s="28">
        <v>0.09</v>
      </c>
      <c r="E353" s="29" t="s">
        <v>643</v>
      </c>
      <c r="F353" s="29" t="s">
        <v>212</v>
      </c>
      <c r="G353" s="431"/>
    </row>
    <row r="354" spans="1:8" x14ac:dyDescent="0.3">
      <c r="A354" s="17">
        <v>187</v>
      </c>
      <c r="B354" s="60">
        <v>505</v>
      </c>
      <c r="C354" s="38" t="s">
        <v>644</v>
      </c>
      <c r="D354" s="36">
        <v>0.05</v>
      </c>
      <c r="E354" s="34" t="s">
        <v>645</v>
      </c>
      <c r="F354" s="34" t="s">
        <v>88</v>
      </c>
      <c r="G354" s="37">
        <v>0.05</v>
      </c>
    </row>
    <row r="355" spans="1:8" ht="15.75" customHeight="1" x14ac:dyDescent="0.3">
      <c r="A355" s="548">
        <v>188</v>
      </c>
      <c r="B355" s="549">
        <v>628</v>
      </c>
      <c r="C355" s="550" t="s">
        <v>646</v>
      </c>
      <c r="D355" s="173">
        <v>0.1</v>
      </c>
      <c r="E355" s="174" t="s">
        <v>647</v>
      </c>
      <c r="F355" s="174" t="s">
        <v>648</v>
      </c>
      <c r="G355" s="471">
        <v>0.05</v>
      </c>
    </row>
    <row r="356" spans="1:8" ht="15.75" customHeight="1" x14ac:dyDescent="0.3">
      <c r="A356" s="382"/>
      <c r="B356" s="384"/>
      <c r="C356" s="551"/>
      <c r="D356" s="173">
        <v>0.05</v>
      </c>
      <c r="E356" s="174" t="s">
        <v>649</v>
      </c>
      <c r="F356" s="174" t="s">
        <v>619</v>
      </c>
      <c r="G356" s="388"/>
    </row>
    <row r="357" spans="1:8" x14ac:dyDescent="0.3">
      <c r="A357" s="17">
        <v>189</v>
      </c>
      <c r="B357" s="112" t="s">
        <v>650</v>
      </c>
      <c r="C357" s="82" t="s">
        <v>651</v>
      </c>
      <c r="D357" s="28">
        <v>0.05</v>
      </c>
      <c r="E357" s="29" t="s">
        <v>652</v>
      </c>
      <c r="F357" s="29" t="s">
        <v>69</v>
      </c>
      <c r="G357" s="45">
        <v>0.05</v>
      </c>
    </row>
    <row r="358" spans="1:8" ht="15.5" x14ac:dyDescent="0.3">
      <c r="A358" s="515" t="s">
        <v>653</v>
      </c>
      <c r="B358" s="516"/>
      <c r="C358" s="516"/>
      <c r="D358" s="516"/>
      <c r="E358" s="516"/>
      <c r="F358" s="516"/>
      <c r="G358" s="517"/>
    </row>
    <row r="359" spans="1:8" ht="14" x14ac:dyDescent="0.3">
      <c r="A359" s="423" t="s">
        <v>654</v>
      </c>
      <c r="B359" s="424"/>
      <c r="C359" s="424"/>
      <c r="D359" s="424"/>
      <c r="E359" s="424"/>
      <c r="F359" s="424"/>
      <c r="G359" s="425"/>
    </row>
    <row r="360" spans="1:8" x14ac:dyDescent="0.3">
      <c r="A360" s="444">
        <v>190</v>
      </c>
      <c r="B360" s="545" t="s">
        <v>468</v>
      </c>
      <c r="C360" s="446" t="s">
        <v>655</v>
      </c>
      <c r="D360" s="24">
        <v>0.1</v>
      </c>
      <c r="E360" s="25" t="s">
        <v>402</v>
      </c>
      <c r="F360" s="149" t="s">
        <v>403</v>
      </c>
      <c r="G360" s="448">
        <v>0.1</v>
      </c>
    </row>
    <row r="361" spans="1:8" x14ac:dyDescent="0.3">
      <c r="A361" s="427"/>
      <c r="B361" s="546"/>
      <c r="C361" s="447"/>
      <c r="D361" s="24"/>
      <c r="E361" s="25" t="s">
        <v>656</v>
      </c>
      <c r="F361" s="149"/>
      <c r="G361" s="431"/>
    </row>
    <row r="362" spans="1:8" x14ac:dyDescent="0.3">
      <c r="A362" s="439">
        <v>191</v>
      </c>
      <c r="B362" s="440">
        <v>240</v>
      </c>
      <c r="C362" s="442" t="s">
        <v>657</v>
      </c>
      <c r="D362" s="28">
        <v>0.03</v>
      </c>
      <c r="E362" s="29" t="s">
        <v>658</v>
      </c>
      <c r="F362" s="29" t="s">
        <v>637</v>
      </c>
      <c r="G362" s="399">
        <v>0.08</v>
      </c>
    </row>
    <row r="363" spans="1:8" ht="14.25" customHeight="1" x14ac:dyDescent="0.3">
      <c r="A363" s="439"/>
      <c r="B363" s="440"/>
      <c r="C363" s="442"/>
      <c r="D363" s="28">
        <v>0.08</v>
      </c>
      <c r="E363" s="29" t="s">
        <v>131</v>
      </c>
      <c r="F363" s="29" t="s">
        <v>69</v>
      </c>
      <c r="G363" s="422"/>
    </row>
    <row r="364" spans="1:8" x14ac:dyDescent="0.3">
      <c r="A364" s="426">
        <v>192</v>
      </c>
      <c r="B364" s="407">
        <v>323</v>
      </c>
      <c r="C364" s="409" t="s">
        <v>659</v>
      </c>
      <c r="D364" s="28">
        <v>0.08</v>
      </c>
      <c r="E364" s="29" t="s">
        <v>660</v>
      </c>
      <c r="F364" s="29" t="s">
        <v>661</v>
      </c>
      <c r="G364" s="400">
        <v>0.02</v>
      </c>
    </row>
    <row r="365" spans="1:8" x14ac:dyDescent="0.3">
      <c r="A365" s="541"/>
      <c r="B365" s="536"/>
      <c r="C365" s="540"/>
      <c r="D365" s="28">
        <v>0.04</v>
      </c>
      <c r="E365" s="29" t="s">
        <v>593</v>
      </c>
      <c r="F365" s="29" t="s">
        <v>212</v>
      </c>
      <c r="G365" s="539"/>
    </row>
    <row r="366" spans="1:8" x14ac:dyDescent="0.3">
      <c r="A366" s="427"/>
      <c r="B366" s="408"/>
      <c r="C366" s="410"/>
      <c r="D366" s="28">
        <v>0.02</v>
      </c>
      <c r="E366" s="29" t="s">
        <v>662</v>
      </c>
      <c r="F366" s="29" t="s">
        <v>135</v>
      </c>
      <c r="G366" s="443"/>
    </row>
    <row r="367" spans="1:8" x14ac:dyDescent="0.3">
      <c r="A367" s="426">
        <v>193</v>
      </c>
      <c r="B367" s="434" t="s">
        <v>663</v>
      </c>
      <c r="C367" s="398" t="s">
        <v>664</v>
      </c>
      <c r="D367" s="28">
        <v>0.05</v>
      </c>
      <c r="E367" s="29" t="s">
        <v>363</v>
      </c>
      <c r="F367" s="61" t="s">
        <v>364</v>
      </c>
      <c r="G367" s="430">
        <v>4.5830000000000003E-2</v>
      </c>
      <c r="H367" s="145"/>
    </row>
    <row r="368" spans="1:8" x14ac:dyDescent="0.3">
      <c r="A368" s="541"/>
      <c r="B368" s="542"/>
      <c r="C368" s="544"/>
      <c r="D368" s="28">
        <v>0</v>
      </c>
      <c r="E368" s="29"/>
      <c r="F368" s="61" t="s">
        <v>665</v>
      </c>
      <c r="G368" s="437"/>
      <c r="H368" s="145"/>
    </row>
    <row r="369" spans="1:8" x14ac:dyDescent="0.3">
      <c r="A369" s="427"/>
      <c r="B369" s="543"/>
      <c r="C369" s="429"/>
      <c r="D369" s="28">
        <v>0.05</v>
      </c>
      <c r="E369" s="29" t="s">
        <v>666</v>
      </c>
      <c r="F369" s="61" t="s">
        <v>667</v>
      </c>
      <c r="G369" s="431"/>
      <c r="H369" s="145"/>
    </row>
    <row r="370" spans="1:8" x14ac:dyDescent="0.3">
      <c r="A370" s="426">
        <v>194</v>
      </c>
      <c r="B370" s="396">
        <v>455</v>
      </c>
      <c r="C370" s="398" t="s">
        <v>668</v>
      </c>
      <c r="D370" s="28">
        <v>0.05</v>
      </c>
      <c r="E370" s="29" t="s">
        <v>669</v>
      </c>
      <c r="F370" s="29" t="s">
        <v>34</v>
      </c>
      <c r="G370" s="430">
        <v>0.08</v>
      </c>
    </row>
    <row r="371" spans="1:8" x14ac:dyDescent="0.3">
      <c r="A371" s="427"/>
      <c r="B371" s="428"/>
      <c r="C371" s="429"/>
      <c r="D371" s="70">
        <v>0.08</v>
      </c>
      <c r="E371" s="71" t="s">
        <v>670</v>
      </c>
      <c r="F371" s="71" t="s">
        <v>269</v>
      </c>
      <c r="G371" s="431"/>
    </row>
    <row r="372" spans="1:8" x14ac:dyDescent="0.3">
      <c r="A372" s="33">
        <v>195</v>
      </c>
      <c r="B372" s="68">
        <v>467</v>
      </c>
      <c r="C372" s="69" t="s">
        <v>671</v>
      </c>
      <c r="D372" s="70">
        <v>0.05</v>
      </c>
      <c r="E372" s="71" t="s">
        <v>672</v>
      </c>
      <c r="F372" s="71" t="s">
        <v>637</v>
      </c>
      <c r="G372" s="72">
        <v>0.05</v>
      </c>
    </row>
    <row r="373" spans="1:8" ht="14" x14ac:dyDescent="0.3">
      <c r="A373" s="423" t="s">
        <v>673</v>
      </c>
      <c r="B373" s="424"/>
      <c r="C373" s="424"/>
      <c r="D373" s="424"/>
      <c r="E373" s="424"/>
      <c r="F373" s="424"/>
      <c r="G373" s="425"/>
    </row>
    <row r="374" spans="1:8" x14ac:dyDescent="0.3">
      <c r="A374" s="534">
        <v>196</v>
      </c>
      <c r="B374" s="535">
        <v>313</v>
      </c>
      <c r="C374" s="537" t="s">
        <v>674</v>
      </c>
      <c r="D374" s="24">
        <v>0.05</v>
      </c>
      <c r="E374" s="25" t="s">
        <v>675</v>
      </c>
      <c r="F374" s="25" t="s">
        <v>34</v>
      </c>
      <c r="G374" s="522">
        <v>7.0000000000000007E-2</v>
      </c>
    </row>
    <row r="375" spans="1:8" x14ac:dyDescent="0.3">
      <c r="A375" s="393"/>
      <c r="B375" s="536"/>
      <c r="C375" s="538"/>
      <c r="D375" s="28">
        <v>0.09</v>
      </c>
      <c r="E375" s="29" t="s">
        <v>676</v>
      </c>
      <c r="F375" s="61" t="s">
        <v>677</v>
      </c>
      <c r="G375" s="539"/>
    </row>
    <row r="376" spans="1:8" x14ac:dyDescent="0.3">
      <c r="A376" s="438"/>
      <c r="B376" s="408"/>
      <c r="C376" s="510"/>
      <c r="D376" s="28">
        <v>7.0000000000000007E-2</v>
      </c>
      <c r="E376" s="29" t="s">
        <v>678</v>
      </c>
      <c r="F376" s="61" t="s">
        <v>135</v>
      </c>
      <c r="G376" s="443"/>
    </row>
    <row r="377" spans="1:8" ht="21" customHeight="1" x14ac:dyDescent="0.3">
      <c r="A377" s="135">
        <v>197</v>
      </c>
      <c r="B377" s="81" t="s">
        <v>679</v>
      </c>
      <c r="C377" s="38" t="s">
        <v>680</v>
      </c>
      <c r="D377" s="28">
        <v>0.1</v>
      </c>
      <c r="E377" s="29" t="s">
        <v>130</v>
      </c>
      <c r="F377" s="29" t="s">
        <v>34</v>
      </c>
      <c r="G377" s="39">
        <v>0.1</v>
      </c>
    </row>
    <row r="378" spans="1:8" ht="14.25" customHeight="1" x14ac:dyDescent="0.3">
      <c r="A378" s="439">
        <v>198</v>
      </c>
      <c r="B378" s="440">
        <v>512</v>
      </c>
      <c r="C378" s="409" t="s">
        <v>681</v>
      </c>
      <c r="D378" s="28">
        <v>0.1</v>
      </c>
      <c r="E378" s="29" t="s">
        <v>682</v>
      </c>
      <c r="F378" s="29" t="s">
        <v>34</v>
      </c>
      <c r="G378" s="399">
        <v>0.05</v>
      </c>
    </row>
    <row r="379" spans="1:8" x14ac:dyDescent="0.3">
      <c r="A379" s="439"/>
      <c r="B379" s="440"/>
      <c r="C379" s="540"/>
      <c r="D379" s="28">
        <v>7.0000000000000007E-2</v>
      </c>
      <c r="E379" s="29" t="s">
        <v>683</v>
      </c>
      <c r="F379" s="42" t="s">
        <v>284</v>
      </c>
      <c r="G379" s="399"/>
    </row>
    <row r="380" spans="1:8" x14ac:dyDescent="0.3">
      <c r="A380" s="439"/>
      <c r="B380" s="440"/>
      <c r="C380" s="410"/>
      <c r="D380" s="28">
        <v>0.05</v>
      </c>
      <c r="E380" s="29" t="s">
        <v>684</v>
      </c>
      <c r="F380" s="61" t="s">
        <v>367</v>
      </c>
      <c r="G380" s="399"/>
    </row>
    <row r="381" spans="1:8" x14ac:dyDescent="0.3">
      <c r="A381" s="175">
        <v>199</v>
      </c>
      <c r="B381" s="176">
        <v>387</v>
      </c>
      <c r="C381" s="104" t="s">
        <v>685</v>
      </c>
      <c r="D381" s="70">
        <v>0.1</v>
      </c>
      <c r="E381" s="71" t="s">
        <v>224</v>
      </c>
      <c r="F381" s="71" t="s">
        <v>69</v>
      </c>
      <c r="G381" s="56">
        <v>0.1</v>
      </c>
    </row>
    <row r="382" spans="1:8" ht="15" customHeight="1" x14ac:dyDescent="0.3">
      <c r="A382" s="515" t="s">
        <v>686</v>
      </c>
      <c r="B382" s="516"/>
      <c r="C382" s="516"/>
      <c r="D382" s="516"/>
      <c r="E382" s="516"/>
      <c r="F382" s="516"/>
      <c r="G382" s="517"/>
    </row>
    <row r="383" spans="1:8" ht="14" x14ac:dyDescent="0.3">
      <c r="A383" s="423" t="s">
        <v>687</v>
      </c>
      <c r="B383" s="424"/>
      <c r="C383" s="424"/>
      <c r="D383" s="424"/>
      <c r="E383" s="424"/>
      <c r="F383" s="424"/>
      <c r="G383" s="425"/>
    </row>
    <row r="384" spans="1:8" x14ac:dyDescent="0.3">
      <c r="A384" s="402">
        <v>200</v>
      </c>
      <c r="B384" s="417">
        <v>321</v>
      </c>
      <c r="C384" s="419" t="s">
        <v>688</v>
      </c>
      <c r="D384" s="177">
        <v>0.05</v>
      </c>
      <c r="E384" s="18" t="s">
        <v>689</v>
      </c>
      <c r="F384" s="18" t="s">
        <v>88</v>
      </c>
      <c r="G384" s="421">
        <v>0.09</v>
      </c>
    </row>
    <row r="385" spans="1:10" x14ac:dyDescent="0.3">
      <c r="A385" s="403"/>
      <c r="B385" s="418"/>
      <c r="C385" s="420"/>
      <c r="D385" s="36">
        <v>0.09</v>
      </c>
      <c r="E385" s="34" t="s">
        <v>690</v>
      </c>
      <c r="F385" s="34" t="s">
        <v>661</v>
      </c>
      <c r="G385" s="533"/>
    </row>
    <row r="386" spans="1:10" x14ac:dyDescent="0.3">
      <c r="A386" s="33">
        <v>201</v>
      </c>
      <c r="B386" s="60" t="s">
        <v>691</v>
      </c>
      <c r="C386" s="38" t="s">
        <v>692</v>
      </c>
      <c r="D386" s="178">
        <v>0.02</v>
      </c>
      <c r="E386" s="29" t="s">
        <v>693</v>
      </c>
      <c r="F386" s="29" t="s">
        <v>29</v>
      </c>
      <c r="G386" s="39">
        <v>0.02</v>
      </c>
    </row>
    <row r="387" spans="1:10" x14ac:dyDescent="0.3">
      <c r="A387" s="426">
        <v>202</v>
      </c>
      <c r="B387" s="396">
        <v>274</v>
      </c>
      <c r="C387" s="398" t="s">
        <v>694</v>
      </c>
      <c r="D387" s="178">
        <v>0.01</v>
      </c>
      <c r="E387" s="29" t="s">
        <v>695</v>
      </c>
      <c r="F387" s="29" t="s">
        <v>696</v>
      </c>
      <c r="G387" s="430">
        <v>0</v>
      </c>
    </row>
    <row r="388" spans="1:10" x14ac:dyDescent="0.3">
      <c r="A388" s="427"/>
      <c r="B388" s="428"/>
      <c r="C388" s="429"/>
      <c r="D388" s="178">
        <v>0</v>
      </c>
      <c r="E388" s="29" t="s">
        <v>697</v>
      </c>
      <c r="F388" s="29" t="s">
        <v>487</v>
      </c>
      <c r="G388" s="431"/>
    </row>
    <row r="389" spans="1:10" ht="15.25" customHeight="1" x14ac:dyDescent="0.3">
      <c r="A389" s="33">
        <v>203</v>
      </c>
      <c r="B389" s="34">
        <v>596</v>
      </c>
      <c r="C389" s="40" t="s">
        <v>698</v>
      </c>
      <c r="D389" s="179">
        <v>0.05</v>
      </c>
      <c r="E389" s="34" t="s">
        <v>699</v>
      </c>
      <c r="F389" s="34" t="s">
        <v>34</v>
      </c>
      <c r="G389" s="37">
        <v>0.05</v>
      </c>
    </row>
    <row r="390" spans="1:10" x14ac:dyDescent="0.3">
      <c r="A390" s="33">
        <v>204</v>
      </c>
      <c r="B390" s="34">
        <v>433</v>
      </c>
      <c r="C390" s="40" t="s">
        <v>700</v>
      </c>
      <c r="D390" s="179">
        <v>7.0000000000000007E-2</v>
      </c>
      <c r="E390" s="34" t="s">
        <v>187</v>
      </c>
      <c r="F390" s="34" t="s">
        <v>34</v>
      </c>
      <c r="G390" s="37">
        <v>7.0000000000000007E-2</v>
      </c>
    </row>
    <row r="391" spans="1:10" x14ac:dyDescent="0.3">
      <c r="A391" s="33">
        <v>205</v>
      </c>
      <c r="B391" s="29">
        <v>132</v>
      </c>
      <c r="C391" s="180" t="s">
        <v>701</v>
      </c>
      <c r="D391" s="178">
        <v>0.05</v>
      </c>
      <c r="E391" s="29" t="s">
        <v>702</v>
      </c>
      <c r="F391" s="81" t="s">
        <v>88</v>
      </c>
      <c r="G391" s="39">
        <v>0.05</v>
      </c>
    </row>
    <row r="392" spans="1:10" x14ac:dyDescent="0.3">
      <c r="A392" s="33">
        <v>206</v>
      </c>
      <c r="B392" s="34">
        <v>246</v>
      </c>
      <c r="C392" s="38" t="s">
        <v>703</v>
      </c>
      <c r="D392" s="178">
        <v>0.01</v>
      </c>
      <c r="E392" s="29" t="s">
        <v>704</v>
      </c>
      <c r="F392" s="29" t="s">
        <v>705</v>
      </c>
      <c r="G392" s="39">
        <v>0.01</v>
      </c>
    </row>
    <row r="393" spans="1:10" ht="15.25" customHeight="1" x14ac:dyDescent="0.3">
      <c r="A393" s="33">
        <v>207</v>
      </c>
      <c r="B393" s="68">
        <v>453</v>
      </c>
      <c r="C393" s="69" t="s">
        <v>706</v>
      </c>
      <c r="D393" s="87">
        <v>0.05</v>
      </c>
      <c r="E393" s="71" t="s">
        <v>707</v>
      </c>
      <c r="F393" s="71" t="s">
        <v>58</v>
      </c>
      <c r="G393" s="72">
        <v>0.05</v>
      </c>
    </row>
    <row r="394" spans="1:10" ht="14" x14ac:dyDescent="0.3">
      <c r="A394" s="389" t="s">
        <v>708</v>
      </c>
      <c r="B394" s="530"/>
      <c r="C394" s="530"/>
      <c r="D394" s="530"/>
      <c r="E394" s="530"/>
      <c r="F394" s="530"/>
      <c r="G394" s="531"/>
    </row>
    <row r="395" spans="1:10" x14ac:dyDescent="0.3">
      <c r="A395" s="17">
        <v>208</v>
      </c>
      <c r="B395" s="181" t="s">
        <v>709</v>
      </c>
      <c r="C395" s="182" t="s">
        <v>710</v>
      </c>
      <c r="D395" s="24">
        <v>0.06</v>
      </c>
      <c r="E395" s="25" t="s">
        <v>711</v>
      </c>
      <c r="F395" s="25" t="s">
        <v>69</v>
      </c>
      <c r="G395" s="59">
        <v>0.06</v>
      </c>
    </row>
    <row r="396" spans="1:10" ht="15" customHeight="1" x14ac:dyDescent="0.3">
      <c r="A396" s="439">
        <v>209</v>
      </c>
      <c r="B396" s="440">
        <v>223</v>
      </c>
      <c r="C396" s="442" t="s">
        <v>712</v>
      </c>
      <c r="D396" s="178">
        <v>0.01</v>
      </c>
      <c r="E396" s="29" t="s">
        <v>713</v>
      </c>
      <c r="F396" s="29" t="s">
        <v>54</v>
      </c>
      <c r="G396" s="399">
        <v>0.05</v>
      </c>
    </row>
    <row r="397" spans="1:10" x14ac:dyDescent="0.3">
      <c r="A397" s="392"/>
      <c r="B397" s="407"/>
      <c r="C397" s="514"/>
      <c r="D397" s="87">
        <v>0.05</v>
      </c>
      <c r="E397" s="71" t="s">
        <v>714</v>
      </c>
      <c r="F397" s="71" t="s">
        <v>715</v>
      </c>
      <c r="G397" s="532"/>
    </row>
    <row r="398" spans="1:10" ht="14" x14ac:dyDescent="0.3">
      <c r="A398" s="414" t="s">
        <v>716</v>
      </c>
      <c r="B398" s="528"/>
      <c r="C398" s="528"/>
      <c r="D398" s="528"/>
      <c r="E398" s="528"/>
      <c r="F398" s="528"/>
      <c r="G398" s="529"/>
    </row>
    <row r="399" spans="1:10" ht="14.25" customHeight="1" x14ac:dyDescent="0.3">
      <c r="A399" s="17">
        <v>210</v>
      </c>
      <c r="B399" s="18">
        <v>222</v>
      </c>
      <c r="C399" s="19" t="s">
        <v>717</v>
      </c>
      <c r="D399" s="177">
        <v>0.06</v>
      </c>
      <c r="E399" s="18" t="s">
        <v>33</v>
      </c>
      <c r="F399" s="18" t="s">
        <v>34</v>
      </c>
      <c r="G399" s="22">
        <v>0.06</v>
      </c>
    </row>
    <row r="400" spans="1:10" x14ac:dyDescent="0.3">
      <c r="A400" s="426">
        <v>211</v>
      </c>
      <c r="B400" s="396">
        <v>330</v>
      </c>
      <c r="C400" s="398" t="s">
        <v>718</v>
      </c>
      <c r="D400" s="178">
        <v>0.02</v>
      </c>
      <c r="E400" s="29" t="s">
        <v>719</v>
      </c>
      <c r="F400" s="29" t="s">
        <v>108</v>
      </c>
      <c r="G400" s="430">
        <v>0</v>
      </c>
      <c r="J400" s="6" t="s">
        <v>720</v>
      </c>
    </row>
    <row r="401" spans="1:12" x14ac:dyDescent="0.3">
      <c r="A401" s="427"/>
      <c r="B401" s="428"/>
      <c r="C401" s="429"/>
      <c r="D401" s="178">
        <v>0</v>
      </c>
      <c r="E401" s="29" t="s">
        <v>721</v>
      </c>
      <c r="F401" s="29" t="s">
        <v>135</v>
      </c>
      <c r="G401" s="431"/>
    </row>
    <row r="402" spans="1:12" x14ac:dyDescent="0.3">
      <c r="A402" s="17">
        <v>212</v>
      </c>
      <c r="B402" s="34">
        <v>368</v>
      </c>
      <c r="C402" s="40" t="s">
        <v>722</v>
      </c>
      <c r="D402" s="179">
        <v>0.06</v>
      </c>
      <c r="E402" s="34" t="s">
        <v>187</v>
      </c>
      <c r="F402" s="34" t="s">
        <v>34</v>
      </c>
      <c r="G402" s="37">
        <v>0.06</v>
      </c>
    </row>
    <row r="403" spans="1:12" x14ac:dyDescent="0.3">
      <c r="A403" s="439">
        <v>213</v>
      </c>
      <c r="B403" s="440">
        <v>432</v>
      </c>
      <c r="C403" s="442" t="s">
        <v>723</v>
      </c>
      <c r="D403" s="178">
        <v>0.03</v>
      </c>
      <c r="E403" s="29" t="s">
        <v>28</v>
      </c>
      <c r="F403" s="81" t="s">
        <v>88</v>
      </c>
      <c r="G403" s="520">
        <v>0.06</v>
      </c>
    </row>
    <row r="404" spans="1:12" x14ac:dyDescent="0.3">
      <c r="A404" s="392"/>
      <c r="B404" s="407"/>
      <c r="C404" s="514"/>
      <c r="D404" s="183">
        <v>0.06</v>
      </c>
      <c r="E404" s="68" t="s">
        <v>724</v>
      </c>
      <c r="F404" s="68" t="s">
        <v>725</v>
      </c>
      <c r="G404" s="401"/>
    </row>
    <row r="405" spans="1:12" ht="14" x14ac:dyDescent="0.3">
      <c r="A405" s="423" t="s">
        <v>726</v>
      </c>
      <c r="B405" s="424"/>
      <c r="C405" s="424"/>
      <c r="D405" s="424"/>
      <c r="E405" s="424"/>
      <c r="F405" s="424"/>
      <c r="G405" s="425"/>
    </row>
    <row r="406" spans="1:12" x14ac:dyDescent="0.3">
      <c r="A406" s="438">
        <v>214</v>
      </c>
      <c r="B406" s="408">
        <v>597</v>
      </c>
      <c r="C406" s="441" t="s">
        <v>727</v>
      </c>
      <c r="D406" s="73">
        <v>0.01</v>
      </c>
      <c r="E406" s="25" t="s">
        <v>728</v>
      </c>
      <c r="F406" s="25" t="s">
        <v>29</v>
      </c>
      <c r="G406" s="522">
        <v>0.05</v>
      </c>
    </row>
    <row r="407" spans="1:12" x14ac:dyDescent="0.3">
      <c r="A407" s="439"/>
      <c r="B407" s="440"/>
      <c r="C407" s="442"/>
      <c r="D407" s="178">
        <v>0.05</v>
      </c>
      <c r="E407" s="29" t="s">
        <v>729</v>
      </c>
      <c r="F407" s="29" t="s">
        <v>183</v>
      </c>
      <c r="G407" s="523"/>
      <c r="H407" s="527"/>
      <c r="I407" s="527"/>
      <c r="J407" s="527"/>
      <c r="K407" s="527"/>
      <c r="L407" s="527"/>
    </row>
    <row r="408" spans="1:12" x14ac:dyDescent="0.3">
      <c r="A408" s="438">
        <v>215</v>
      </c>
      <c r="B408" s="418">
        <v>498</v>
      </c>
      <c r="C408" s="474" t="s">
        <v>730</v>
      </c>
      <c r="D408" s="179">
        <v>0.01</v>
      </c>
      <c r="E408" s="34" t="s">
        <v>731</v>
      </c>
      <c r="F408" s="34" t="s">
        <v>732</v>
      </c>
      <c r="G408" s="520">
        <v>0.03</v>
      </c>
      <c r="H408" s="527"/>
      <c r="I408" s="527"/>
      <c r="J408" s="527"/>
      <c r="K408" s="527"/>
      <c r="L408" s="527"/>
    </row>
    <row r="409" spans="1:12" ht="15.25" customHeight="1" x14ac:dyDescent="0.3">
      <c r="A409" s="439"/>
      <c r="B409" s="418"/>
      <c r="C409" s="518"/>
      <c r="D409" s="179">
        <v>0.03</v>
      </c>
      <c r="E409" s="34" t="s">
        <v>733</v>
      </c>
      <c r="F409" s="34" t="s">
        <v>734</v>
      </c>
      <c r="G409" s="422"/>
      <c r="H409" s="10"/>
      <c r="I409" s="10"/>
      <c r="J409" s="10"/>
      <c r="K409" s="10"/>
      <c r="L409" s="10"/>
    </row>
    <row r="410" spans="1:12" x14ac:dyDescent="0.3">
      <c r="A410" s="438">
        <v>216</v>
      </c>
      <c r="B410" s="395">
        <v>497</v>
      </c>
      <c r="C410" s="397" t="s">
        <v>735</v>
      </c>
      <c r="D410" s="28">
        <v>0.01</v>
      </c>
      <c r="E410" s="29" t="s">
        <v>736</v>
      </c>
      <c r="F410" s="29" t="s">
        <v>737</v>
      </c>
      <c r="G410" s="399">
        <v>0.05</v>
      </c>
    </row>
    <row r="411" spans="1:12" x14ac:dyDescent="0.3">
      <c r="A411" s="439"/>
      <c r="B411" s="395"/>
      <c r="C411" s="397"/>
      <c r="D411" s="178">
        <v>0.05</v>
      </c>
      <c r="E411" s="29" t="s">
        <v>738</v>
      </c>
      <c r="F411" s="42" t="s">
        <v>284</v>
      </c>
      <c r="G411" s="422"/>
    </row>
    <row r="412" spans="1:12" ht="14.25" customHeight="1" x14ac:dyDescent="0.3">
      <c r="A412" s="438">
        <v>217</v>
      </c>
      <c r="B412" s="418">
        <v>431</v>
      </c>
      <c r="C412" s="474" t="s">
        <v>739</v>
      </c>
      <c r="D412" s="179">
        <v>0.01</v>
      </c>
      <c r="E412" s="34" t="s">
        <v>740</v>
      </c>
      <c r="F412" s="34" t="s">
        <v>242</v>
      </c>
      <c r="G412" s="520">
        <v>0.05</v>
      </c>
    </row>
    <row r="413" spans="1:12" x14ac:dyDescent="0.3">
      <c r="A413" s="439"/>
      <c r="B413" s="524"/>
      <c r="C413" s="525"/>
      <c r="D413" s="65">
        <v>0.05</v>
      </c>
      <c r="E413" s="68" t="s">
        <v>627</v>
      </c>
      <c r="F413" s="68" t="s">
        <v>233</v>
      </c>
      <c r="G413" s="526"/>
    </row>
    <row r="414" spans="1:12" ht="14" x14ac:dyDescent="0.3">
      <c r="A414" s="423" t="s">
        <v>741</v>
      </c>
      <c r="B414" s="424"/>
      <c r="C414" s="424"/>
      <c r="D414" s="424"/>
      <c r="E414" s="424"/>
      <c r="F414" s="424"/>
      <c r="G414" s="425"/>
    </row>
    <row r="415" spans="1:12" x14ac:dyDescent="0.3">
      <c r="A415" s="99">
        <v>218</v>
      </c>
      <c r="B415" s="25">
        <v>468</v>
      </c>
      <c r="C415" s="94" t="s">
        <v>742</v>
      </c>
      <c r="D415" s="73">
        <v>0.06</v>
      </c>
      <c r="E415" s="184" t="s">
        <v>743</v>
      </c>
      <c r="F415" s="25" t="s">
        <v>88</v>
      </c>
      <c r="G415" s="59">
        <v>0.06</v>
      </c>
    </row>
    <row r="416" spans="1:12" x14ac:dyDescent="0.3">
      <c r="A416" s="99">
        <v>219</v>
      </c>
      <c r="B416" s="115" t="s">
        <v>744</v>
      </c>
      <c r="C416" s="185" t="s">
        <v>745</v>
      </c>
      <c r="D416" s="87">
        <v>0.06</v>
      </c>
      <c r="E416" s="71" t="s">
        <v>746</v>
      </c>
      <c r="F416" s="71" t="s">
        <v>195</v>
      </c>
      <c r="G416" s="72">
        <v>0.06</v>
      </c>
    </row>
    <row r="417" spans="1:7" ht="14" x14ac:dyDescent="0.3">
      <c r="A417" s="423" t="s">
        <v>747</v>
      </c>
      <c r="B417" s="424"/>
      <c r="C417" s="424"/>
      <c r="D417" s="424"/>
      <c r="E417" s="424"/>
      <c r="F417" s="424"/>
      <c r="G417" s="425"/>
    </row>
    <row r="418" spans="1:7" x14ac:dyDescent="0.3">
      <c r="A418" s="438">
        <v>220</v>
      </c>
      <c r="B418" s="408">
        <v>359</v>
      </c>
      <c r="C418" s="492" t="s">
        <v>748</v>
      </c>
      <c r="D418" s="73">
        <v>7.4999999999999997E-2</v>
      </c>
      <c r="E418" s="25" t="s">
        <v>558</v>
      </c>
      <c r="F418" s="25" t="s">
        <v>34</v>
      </c>
      <c r="G418" s="522">
        <v>0.12</v>
      </c>
    </row>
    <row r="419" spans="1:7" x14ac:dyDescent="0.3">
      <c r="A419" s="439"/>
      <c r="B419" s="481"/>
      <c r="C419" s="442"/>
      <c r="D419" s="28">
        <v>0.12</v>
      </c>
      <c r="E419" s="29" t="s">
        <v>749</v>
      </c>
      <c r="F419" s="29" t="s">
        <v>69</v>
      </c>
      <c r="G419" s="523"/>
    </row>
    <row r="420" spans="1:7" x14ac:dyDescent="0.3">
      <c r="A420" s="438">
        <v>221</v>
      </c>
      <c r="B420" s="440">
        <v>502</v>
      </c>
      <c r="C420" s="506" t="s">
        <v>750</v>
      </c>
      <c r="D420" s="178">
        <v>0.05</v>
      </c>
      <c r="E420" s="29" t="s">
        <v>751</v>
      </c>
      <c r="F420" s="29" t="s">
        <v>88</v>
      </c>
      <c r="G420" s="399">
        <v>7.4999999999999997E-2</v>
      </c>
    </row>
    <row r="421" spans="1:7" x14ac:dyDescent="0.3">
      <c r="A421" s="439"/>
      <c r="B421" s="407"/>
      <c r="C421" s="514"/>
      <c r="D421" s="70">
        <v>7.4999999999999997E-2</v>
      </c>
      <c r="E421" s="71" t="s">
        <v>81</v>
      </c>
      <c r="F421" s="71" t="s">
        <v>752</v>
      </c>
      <c r="G421" s="400"/>
    </row>
    <row r="422" spans="1:7" ht="14.25" customHeight="1" x14ac:dyDescent="0.3">
      <c r="A422" s="403">
        <v>222</v>
      </c>
      <c r="B422" s="521" t="s">
        <v>753</v>
      </c>
      <c r="C422" s="458" t="s">
        <v>754</v>
      </c>
      <c r="D422" s="179">
        <v>0.04</v>
      </c>
      <c r="E422" s="34" t="s">
        <v>130</v>
      </c>
      <c r="F422" s="34" t="s">
        <v>108</v>
      </c>
      <c r="G422" s="459">
        <v>0.05</v>
      </c>
    </row>
    <row r="423" spans="1:7" x14ac:dyDescent="0.3">
      <c r="A423" s="439"/>
      <c r="B423" s="481"/>
      <c r="C423" s="458"/>
      <c r="D423" s="179">
        <v>0.05</v>
      </c>
      <c r="E423" s="34" t="s">
        <v>755</v>
      </c>
      <c r="F423" s="34" t="s">
        <v>88</v>
      </c>
      <c r="G423" s="459"/>
    </row>
    <row r="424" spans="1:7" x14ac:dyDescent="0.3">
      <c r="A424" s="33">
        <v>223</v>
      </c>
      <c r="B424" s="34">
        <v>235</v>
      </c>
      <c r="C424" s="40" t="s">
        <v>756</v>
      </c>
      <c r="D424" s="179">
        <v>0.05</v>
      </c>
      <c r="E424" s="34" t="s">
        <v>757</v>
      </c>
      <c r="F424" s="34" t="s">
        <v>34</v>
      </c>
      <c r="G424" s="37">
        <v>0.05</v>
      </c>
    </row>
    <row r="425" spans="1:7" x14ac:dyDescent="0.3">
      <c r="A425" s="33">
        <v>224</v>
      </c>
      <c r="B425" s="68">
        <v>254</v>
      </c>
      <c r="C425" s="97" t="s">
        <v>758</v>
      </c>
      <c r="D425" s="183">
        <v>0.05</v>
      </c>
      <c r="E425" s="68" t="s">
        <v>759</v>
      </c>
      <c r="F425" s="68" t="s">
        <v>34</v>
      </c>
      <c r="G425" s="98">
        <v>0.05</v>
      </c>
    </row>
    <row r="426" spans="1:7" ht="15.25" customHeight="1" x14ac:dyDescent="0.3">
      <c r="A426" s="33">
        <v>225</v>
      </c>
      <c r="B426" s="34">
        <v>263</v>
      </c>
      <c r="C426" s="40" t="s">
        <v>760</v>
      </c>
      <c r="D426" s="179">
        <v>0.05</v>
      </c>
      <c r="E426" s="34" t="s">
        <v>33</v>
      </c>
      <c r="F426" s="34" t="s">
        <v>108</v>
      </c>
      <c r="G426" s="37">
        <v>0.05</v>
      </c>
    </row>
    <row r="427" spans="1:7" x14ac:dyDescent="0.3">
      <c r="A427" s="33">
        <v>226</v>
      </c>
      <c r="B427" s="34">
        <v>435</v>
      </c>
      <c r="C427" s="40" t="s">
        <v>761</v>
      </c>
      <c r="D427" s="179">
        <v>0.05</v>
      </c>
      <c r="E427" s="34" t="s">
        <v>510</v>
      </c>
      <c r="F427" s="34" t="s">
        <v>34</v>
      </c>
      <c r="G427" s="37">
        <v>0.05</v>
      </c>
    </row>
    <row r="428" spans="1:7" x14ac:dyDescent="0.3">
      <c r="A428" s="33">
        <v>227</v>
      </c>
      <c r="B428" s="34">
        <v>619</v>
      </c>
      <c r="C428" s="40" t="s">
        <v>762</v>
      </c>
      <c r="D428" s="179">
        <v>0.03</v>
      </c>
      <c r="E428" s="34" t="s">
        <v>39</v>
      </c>
      <c r="F428" s="34" t="s">
        <v>34</v>
      </c>
      <c r="G428" s="37">
        <v>0.03</v>
      </c>
    </row>
    <row r="429" spans="1:7" ht="22.5" customHeight="1" x14ac:dyDescent="0.3">
      <c r="A429" s="423" t="s">
        <v>763</v>
      </c>
      <c r="B429" s="424"/>
      <c r="C429" s="424"/>
      <c r="D429" s="424"/>
      <c r="E429" s="424"/>
      <c r="F429" s="424"/>
      <c r="G429" s="425"/>
    </row>
    <row r="430" spans="1:7" ht="15.75" customHeight="1" x14ac:dyDescent="0.3">
      <c r="A430" s="89">
        <v>228</v>
      </c>
      <c r="B430" s="25">
        <v>374</v>
      </c>
      <c r="C430" s="94" t="s">
        <v>764</v>
      </c>
      <c r="D430" s="73">
        <v>0.06</v>
      </c>
      <c r="E430" s="25" t="s">
        <v>765</v>
      </c>
      <c r="F430" s="25" t="s">
        <v>284</v>
      </c>
      <c r="G430" s="59">
        <v>0.06</v>
      </c>
    </row>
    <row r="431" spans="1:7" ht="13.5" customHeight="1" x14ac:dyDescent="0.3">
      <c r="A431" s="439">
        <v>229</v>
      </c>
      <c r="B431" s="473" t="s">
        <v>766</v>
      </c>
      <c r="C431" s="518" t="s">
        <v>767</v>
      </c>
      <c r="D431" s="179">
        <v>0.05</v>
      </c>
      <c r="E431" s="34" t="s">
        <v>187</v>
      </c>
      <c r="F431" s="34" t="s">
        <v>34</v>
      </c>
      <c r="G431" s="459">
        <v>0.01</v>
      </c>
    </row>
    <row r="432" spans="1:7" ht="13.5" customHeight="1" x14ac:dyDescent="0.3">
      <c r="A432" s="439"/>
      <c r="B432" s="473"/>
      <c r="C432" s="518"/>
      <c r="D432" s="179">
        <v>0.01</v>
      </c>
      <c r="E432" s="34" t="s">
        <v>768</v>
      </c>
      <c r="F432" s="131" t="s">
        <v>769</v>
      </c>
      <c r="G432" s="459"/>
    </row>
    <row r="433" spans="1:7" ht="12.75" customHeight="1" x14ac:dyDescent="0.3">
      <c r="A433" s="403">
        <v>230</v>
      </c>
      <c r="B433" s="418">
        <v>531</v>
      </c>
      <c r="C433" s="519" t="s">
        <v>770</v>
      </c>
      <c r="D433" s="179">
        <v>0.08</v>
      </c>
      <c r="E433" s="34" t="s">
        <v>389</v>
      </c>
      <c r="F433" s="34" t="s">
        <v>34</v>
      </c>
      <c r="G433" s="520">
        <v>0.05</v>
      </c>
    </row>
    <row r="434" spans="1:7" ht="12.75" customHeight="1" x14ac:dyDescent="0.3">
      <c r="A434" s="403"/>
      <c r="B434" s="418"/>
      <c r="C434" s="519"/>
      <c r="D434" s="178">
        <v>0.05</v>
      </c>
      <c r="E434" s="29" t="s">
        <v>771</v>
      </c>
      <c r="F434" s="29" t="s">
        <v>772</v>
      </c>
      <c r="G434" s="422"/>
    </row>
    <row r="435" spans="1:7" ht="21" customHeight="1" x14ac:dyDescent="0.3">
      <c r="A435" s="403"/>
      <c r="B435" s="418"/>
      <c r="C435" s="519"/>
      <c r="D435" s="178">
        <v>0.1</v>
      </c>
      <c r="E435" s="29" t="s">
        <v>773</v>
      </c>
      <c r="F435" s="29" t="s">
        <v>538</v>
      </c>
      <c r="G435" s="422"/>
    </row>
    <row r="436" spans="1:7" ht="12.75" customHeight="1" x14ac:dyDescent="0.3">
      <c r="A436" s="403"/>
      <c r="B436" s="418"/>
      <c r="C436" s="519"/>
      <c r="D436" s="179">
        <v>0.05</v>
      </c>
      <c r="E436" s="34" t="s">
        <v>774</v>
      </c>
      <c r="F436" s="34" t="s">
        <v>775</v>
      </c>
      <c r="G436" s="422"/>
    </row>
    <row r="437" spans="1:7" ht="12.75" customHeight="1" x14ac:dyDescent="0.3">
      <c r="A437" s="439">
        <v>231</v>
      </c>
      <c r="B437" s="440">
        <v>175</v>
      </c>
      <c r="C437" s="442" t="s">
        <v>776</v>
      </c>
      <c r="D437" s="186">
        <v>0.04</v>
      </c>
      <c r="E437" s="29" t="s">
        <v>777</v>
      </c>
      <c r="F437" s="42" t="s">
        <v>284</v>
      </c>
      <c r="G437" s="399">
        <v>0.03</v>
      </c>
    </row>
    <row r="438" spans="1:7" ht="15" customHeight="1" x14ac:dyDescent="0.3">
      <c r="A438" s="439"/>
      <c r="B438" s="481"/>
      <c r="C438" s="442"/>
      <c r="D438" s="186">
        <v>0.02</v>
      </c>
      <c r="E438" s="29" t="s">
        <v>778</v>
      </c>
      <c r="F438" s="61" t="s">
        <v>179</v>
      </c>
      <c r="G438" s="422"/>
    </row>
    <row r="439" spans="1:7" ht="15" customHeight="1" x14ac:dyDescent="0.3">
      <c r="A439" s="392"/>
      <c r="B439" s="513"/>
      <c r="C439" s="514"/>
      <c r="D439" s="187">
        <v>0.05</v>
      </c>
      <c r="E439" s="71" t="s">
        <v>711</v>
      </c>
      <c r="F439" s="71" t="s">
        <v>69</v>
      </c>
      <c r="G439" s="401"/>
    </row>
    <row r="440" spans="1:7" x14ac:dyDescent="0.3">
      <c r="A440" s="392"/>
      <c r="B440" s="513"/>
      <c r="C440" s="514"/>
      <c r="D440" s="187">
        <v>0.03</v>
      </c>
      <c r="E440" s="71" t="s">
        <v>255</v>
      </c>
      <c r="F440" s="71" t="s">
        <v>256</v>
      </c>
      <c r="G440" s="401"/>
    </row>
    <row r="441" spans="1:7" ht="15.5" x14ac:dyDescent="0.3">
      <c r="A441" s="515" t="s">
        <v>779</v>
      </c>
      <c r="B441" s="516"/>
      <c r="C441" s="516"/>
      <c r="D441" s="516"/>
      <c r="E441" s="516"/>
      <c r="F441" s="516"/>
      <c r="G441" s="517"/>
    </row>
    <row r="442" spans="1:7" ht="15.25" customHeight="1" x14ac:dyDescent="0.3">
      <c r="A442" s="423" t="s">
        <v>780</v>
      </c>
      <c r="B442" s="424"/>
      <c r="C442" s="424"/>
      <c r="D442" s="424"/>
      <c r="E442" s="424"/>
      <c r="F442" s="424"/>
      <c r="G442" s="425"/>
    </row>
    <row r="443" spans="1:7" x14ac:dyDescent="0.3">
      <c r="A443" s="507">
        <v>232</v>
      </c>
      <c r="B443" s="509">
        <v>373</v>
      </c>
      <c r="C443" s="510" t="s">
        <v>781</v>
      </c>
      <c r="D443" s="24">
        <v>6.25E-2</v>
      </c>
      <c r="E443" s="25" t="s">
        <v>782</v>
      </c>
      <c r="F443" s="134" t="s">
        <v>18</v>
      </c>
      <c r="G443" s="443">
        <v>0.13</v>
      </c>
    </row>
    <row r="444" spans="1:7" x14ac:dyDescent="0.3">
      <c r="A444" s="508"/>
      <c r="B444" s="480"/>
      <c r="C444" s="496"/>
      <c r="D444" s="28">
        <v>0.12</v>
      </c>
      <c r="E444" s="29" t="s">
        <v>182</v>
      </c>
      <c r="F444" s="61" t="s">
        <v>60</v>
      </c>
      <c r="G444" s="512"/>
    </row>
    <row r="445" spans="1:7" x14ac:dyDescent="0.3">
      <c r="A445" s="508"/>
      <c r="B445" s="480"/>
      <c r="C445" s="496"/>
      <c r="D445" s="28">
        <v>0.15</v>
      </c>
      <c r="E445" s="29" t="s">
        <v>457</v>
      </c>
      <c r="F445" s="29" t="s">
        <v>783</v>
      </c>
      <c r="G445" s="512"/>
    </row>
    <row r="446" spans="1:7" x14ac:dyDescent="0.3">
      <c r="A446" s="508"/>
      <c r="B446" s="480"/>
      <c r="C446" s="496"/>
      <c r="D446" s="28">
        <v>0.14000000000000001</v>
      </c>
      <c r="E446" s="29" t="s">
        <v>678</v>
      </c>
      <c r="F446" s="29" t="s">
        <v>135</v>
      </c>
      <c r="G446" s="512"/>
    </row>
    <row r="447" spans="1:7" ht="15.25" customHeight="1" x14ac:dyDescent="0.3">
      <c r="A447" s="439"/>
      <c r="B447" s="440"/>
      <c r="C447" s="511"/>
      <c r="D447" s="28">
        <v>0.13</v>
      </c>
      <c r="E447" s="29" t="s">
        <v>784</v>
      </c>
      <c r="F447" s="29" t="s">
        <v>236</v>
      </c>
      <c r="G447" s="512"/>
    </row>
    <row r="448" spans="1:7" x14ac:dyDescent="0.3">
      <c r="A448" s="146">
        <v>233</v>
      </c>
      <c r="B448" s="68">
        <v>209</v>
      </c>
      <c r="C448" s="188" t="s">
        <v>785</v>
      </c>
      <c r="D448" s="65">
        <v>0.05</v>
      </c>
      <c r="E448" s="68" t="s">
        <v>786</v>
      </c>
      <c r="F448" s="68" t="s">
        <v>113</v>
      </c>
      <c r="G448" s="98">
        <v>0.05</v>
      </c>
    </row>
    <row r="449" spans="1:7" ht="15.25" customHeight="1" x14ac:dyDescent="0.3">
      <c r="A449" s="389" t="s">
        <v>787</v>
      </c>
      <c r="B449" s="390"/>
      <c r="C449" s="390"/>
      <c r="D449" s="390"/>
      <c r="E449" s="390"/>
      <c r="F449" s="390"/>
      <c r="G449" s="391"/>
    </row>
    <row r="450" spans="1:7" ht="15.25" customHeight="1" x14ac:dyDescent="0.3">
      <c r="A450" s="17">
        <v>234</v>
      </c>
      <c r="B450" s="189" t="s">
        <v>788</v>
      </c>
      <c r="C450" s="19" t="s">
        <v>789</v>
      </c>
      <c r="D450" s="20">
        <v>0.1</v>
      </c>
      <c r="E450" s="190" t="s">
        <v>790</v>
      </c>
      <c r="F450" s="18" t="s">
        <v>88</v>
      </c>
      <c r="G450" s="22">
        <v>0.1</v>
      </c>
    </row>
    <row r="451" spans="1:7" ht="15.25" customHeight="1" x14ac:dyDescent="0.3">
      <c r="A451" s="146">
        <v>235</v>
      </c>
      <c r="B451" s="71">
        <v>290</v>
      </c>
      <c r="C451" s="92" t="s">
        <v>791</v>
      </c>
      <c r="D451" s="70">
        <v>7.0000000000000007E-2</v>
      </c>
      <c r="E451" s="71" t="s">
        <v>792</v>
      </c>
      <c r="F451" s="122" t="s">
        <v>18</v>
      </c>
      <c r="G451" s="72">
        <v>7.0000000000000007E-2</v>
      </c>
    </row>
    <row r="452" spans="1:7" ht="15.25" customHeight="1" x14ac:dyDescent="0.3">
      <c r="A452" s="389" t="s">
        <v>793</v>
      </c>
      <c r="B452" s="390"/>
      <c r="C452" s="390"/>
      <c r="D452" s="390"/>
      <c r="E452" s="390"/>
      <c r="F452" s="390"/>
      <c r="G452" s="391"/>
    </row>
    <row r="453" spans="1:7" ht="15.25" customHeight="1" x14ac:dyDescent="0.3">
      <c r="A453" s="444">
        <v>236</v>
      </c>
      <c r="B453" s="445">
        <v>302</v>
      </c>
      <c r="C453" s="503" t="s">
        <v>794</v>
      </c>
      <c r="D453" s="85">
        <v>7.4999999999999997E-2</v>
      </c>
      <c r="E453" s="86" t="s">
        <v>795</v>
      </c>
      <c r="F453" s="86" t="s">
        <v>538</v>
      </c>
      <c r="G453" s="448">
        <v>0</v>
      </c>
    </row>
    <row r="454" spans="1:7" ht="15.25" customHeight="1" x14ac:dyDescent="0.3">
      <c r="A454" s="427"/>
      <c r="B454" s="428"/>
      <c r="C454" s="504"/>
      <c r="D454" s="191">
        <v>0</v>
      </c>
      <c r="E454" s="25" t="s">
        <v>796</v>
      </c>
      <c r="F454" s="25" t="s">
        <v>797</v>
      </c>
      <c r="G454" s="431"/>
    </row>
    <row r="455" spans="1:7" ht="15.25" customHeight="1" x14ac:dyDescent="0.3">
      <c r="A455" s="192">
        <v>237</v>
      </c>
      <c r="B455" s="193">
        <v>261</v>
      </c>
      <c r="C455" s="3" t="s">
        <v>798</v>
      </c>
      <c r="D455" s="194">
        <v>0.1</v>
      </c>
      <c r="E455" s="50" t="s">
        <v>799</v>
      </c>
      <c r="F455" s="161" t="s">
        <v>800</v>
      </c>
      <c r="G455" s="52">
        <v>0.1</v>
      </c>
    </row>
    <row r="456" spans="1:7" ht="15.25" customHeight="1" x14ac:dyDescent="0.3">
      <c r="A456" s="505" t="s">
        <v>801</v>
      </c>
      <c r="B456" s="390"/>
      <c r="C456" s="390"/>
      <c r="D456" s="390"/>
      <c r="E456" s="390"/>
      <c r="F456" s="390"/>
      <c r="G456" s="391"/>
    </row>
    <row r="457" spans="1:7" ht="15.25" customHeight="1" x14ac:dyDescent="0.3">
      <c r="A457" s="17">
        <v>238</v>
      </c>
      <c r="B457" s="189" t="s">
        <v>802</v>
      </c>
      <c r="C457" s="19" t="s">
        <v>803</v>
      </c>
      <c r="D457" s="20">
        <v>0.05</v>
      </c>
      <c r="E457" s="18" t="s">
        <v>130</v>
      </c>
      <c r="F457" s="21" t="s">
        <v>34</v>
      </c>
      <c r="G457" s="22">
        <v>0.05</v>
      </c>
    </row>
    <row r="458" spans="1:7" ht="15" customHeight="1" x14ac:dyDescent="0.3">
      <c r="A458" s="439">
        <v>239</v>
      </c>
      <c r="B458" s="480" t="s">
        <v>804</v>
      </c>
      <c r="C458" s="506" t="s">
        <v>805</v>
      </c>
      <c r="D458" s="28">
        <v>0.05</v>
      </c>
      <c r="E458" s="29" t="s">
        <v>389</v>
      </c>
      <c r="F458" s="61" t="s">
        <v>34</v>
      </c>
      <c r="G458" s="39">
        <v>0.05</v>
      </c>
    </row>
    <row r="459" spans="1:7" x14ac:dyDescent="0.3">
      <c r="A459" s="439"/>
      <c r="B459" s="480"/>
      <c r="C459" s="506"/>
      <c r="D459" s="28">
        <v>0.05</v>
      </c>
      <c r="E459" s="29" t="s">
        <v>806</v>
      </c>
      <c r="F459" s="61" t="s">
        <v>179</v>
      </c>
      <c r="G459" s="39">
        <v>0.05</v>
      </c>
    </row>
    <row r="460" spans="1:7" x14ac:dyDescent="0.3">
      <c r="A460" s="403">
        <v>240</v>
      </c>
      <c r="B460" s="480">
        <v>509</v>
      </c>
      <c r="C460" s="496" t="s">
        <v>807</v>
      </c>
      <c r="D460" s="28">
        <v>0.06</v>
      </c>
      <c r="E460" s="9" t="s">
        <v>808</v>
      </c>
      <c r="F460" s="42" t="s">
        <v>34</v>
      </c>
      <c r="G460" s="399">
        <v>0.1</v>
      </c>
    </row>
    <row r="461" spans="1:7" ht="15" customHeight="1" x14ac:dyDescent="0.3">
      <c r="A461" s="495"/>
      <c r="B461" s="407"/>
      <c r="C461" s="497"/>
      <c r="D461" s="70">
        <v>0.1</v>
      </c>
      <c r="E461" s="71" t="s">
        <v>457</v>
      </c>
      <c r="F461" s="71" t="s">
        <v>69</v>
      </c>
      <c r="G461" s="400"/>
    </row>
    <row r="462" spans="1:7" ht="15" customHeight="1" x14ac:dyDescent="0.3">
      <c r="A462" s="33">
        <v>241</v>
      </c>
      <c r="B462" s="29">
        <v>117</v>
      </c>
      <c r="C462" s="38" t="s">
        <v>809</v>
      </c>
      <c r="D462" s="28">
        <v>0.05</v>
      </c>
      <c r="E462" s="29" t="s">
        <v>810</v>
      </c>
      <c r="F462" s="42" t="s">
        <v>284</v>
      </c>
      <c r="G462" s="39">
        <v>0.05</v>
      </c>
    </row>
    <row r="463" spans="1:7" ht="15" customHeight="1" x14ac:dyDescent="0.3">
      <c r="A463" s="498">
        <v>242</v>
      </c>
      <c r="B463" s="500">
        <v>275</v>
      </c>
      <c r="C463" s="501" t="s">
        <v>811</v>
      </c>
      <c r="D463" s="28">
        <v>0.05</v>
      </c>
      <c r="E463" s="29" t="s">
        <v>812</v>
      </c>
      <c r="F463" s="29" t="s">
        <v>34</v>
      </c>
      <c r="G463" s="459">
        <v>7.0000000000000007E-2</v>
      </c>
    </row>
    <row r="464" spans="1:7" ht="15" customHeight="1" x14ac:dyDescent="0.3">
      <c r="A464" s="499"/>
      <c r="B464" s="500"/>
      <c r="C464" s="502"/>
      <c r="D464" s="28">
        <v>7.0000000000000007E-2</v>
      </c>
      <c r="E464" s="29" t="s">
        <v>813</v>
      </c>
      <c r="F464" s="29" t="s">
        <v>814</v>
      </c>
      <c r="G464" s="459"/>
    </row>
    <row r="465" spans="1:7" ht="15" customHeight="1" x14ac:dyDescent="0.3">
      <c r="A465" s="33">
        <v>243</v>
      </c>
      <c r="B465" s="34">
        <v>369</v>
      </c>
      <c r="C465" s="40" t="s">
        <v>815</v>
      </c>
      <c r="D465" s="36">
        <v>7.4999999999999997E-2</v>
      </c>
      <c r="E465" s="34" t="s">
        <v>816</v>
      </c>
      <c r="F465" s="34" t="s">
        <v>34</v>
      </c>
      <c r="G465" s="37">
        <v>7.4999999999999997E-2</v>
      </c>
    </row>
    <row r="466" spans="1:7" ht="15.5" x14ac:dyDescent="0.3">
      <c r="A466" s="489" t="s">
        <v>817</v>
      </c>
      <c r="B466" s="490"/>
      <c r="C466" s="490"/>
      <c r="D466" s="490"/>
      <c r="E466" s="490"/>
      <c r="F466" s="490"/>
      <c r="G466" s="491"/>
    </row>
    <row r="467" spans="1:7" ht="14" x14ac:dyDescent="0.3">
      <c r="A467" s="414" t="s">
        <v>818</v>
      </c>
      <c r="B467" s="415"/>
      <c r="C467" s="415"/>
      <c r="D467" s="415"/>
      <c r="E467" s="415"/>
      <c r="F467" s="415"/>
      <c r="G467" s="416"/>
    </row>
    <row r="468" spans="1:7" ht="12.75" customHeight="1" x14ac:dyDescent="0.3">
      <c r="A468" s="89">
        <v>244</v>
      </c>
      <c r="B468" s="181" t="s">
        <v>819</v>
      </c>
      <c r="C468" s="74" t="s">
        <v>820</v>
      </c>
      <c r="D468" s="24">
        <v>0.12</v>
      </c>
      <c r="E468" s="25" t="s">
        <v>68</v>
      </c>
      <c r="F468" s="25" t="s">
        <v>69</v>
      </c>
      <c r="G468" s="26">
        <v>0.12</v>
      </c>
    </row>
    <row r="469" spans="1:7" x14ac:dyDescent="0.3">
      <c r="A469" s="89">
        <v>245</v>
      </c>
      <c r="B469" s="176">
        <v>428</v>
      </c>
      <c r="C469" s="104" t="s">
        <v>821</v>
      </c>
      <c r="D469" s="70">
        <v>0.1</v>
      </c>
      <c r="E469" s="71" t="s">
        <v>457</v>
      </c>
      <c r="F469" s="71" t="s">
        <v>69</v>
      </c>
      <c r="G469" s="56">
        <v>0.1</v>
      </c>
    </row>
    <row r="470" spans="1:7" ht="15" customHeight="1" x14ac:dyDescent="0.3">
      <c r="A470" s="389" t="s">
        <v>822</v>
      </c>
      <c r="B470" s="390"/>
      <c r="C470" s="390"/>
      <c r="D470" s="390"/>
      <c r="E470" s="390"/>
      <c r="F470" s="390"/>
      <c r="G470" s="391"/>
    </row>
    <row r="471" spans="1:7" ht="15" customHeight="1" x14ac:dyDescent="0.3">
      <c r="A471" s="89">
        <v>246</v>
      </c>
      <c r="B471" s="90" t="s">
        <v>823</v>
      </c>
      <c r="C471" s="58" t="s">
        <v>824</v>
      </c>
      <c r="D471" s="24">
        <v>0.05</v>
      </c>
      <c r="E471" s="25" t="s">
        <v>825</v>
      </c>
      <c r="F471" s="25" t="s">
        <v>375</v>
      </c>
      <c r="G471" s="59">
        <v>0.05</v>
      </c>
    </row>
    <row r="472" spans="1:7" ht="15" customHeight="1" x14ac:dyDescent="0.3">
      <c r="A472" s="89">
        <v>247</v>
      </c>
      <c r="B472" s="81">
        <v>234</v>
      </c>
      <c r="C472" s="38" t="s">
        <v>826</v>
      </c>
      <c r="D472" s="28">
        <v>0.06</v>
      </c>
      <c r="E472" s="29" t="s">
        <v>454</v>
      </c>
      <c r="F472" s="61" t="s">
        <v>183</v>
      </c>
      <c r="G472" s="39">
        <v>0.06</v>
      </c>
    </row>
    <row r="473" spans="1:7" ht="15" customHeight="1" x14ac:dyDescent="0.3">
      <c r="A473" s="89">
        <v>248</v>
      </c>
      <c r="B473" s="81">
        <v>344</v>
      </c>
      <c r="C473" s="38" t="s">
        <v>827</v>
      </c>
      <c r="D473" s="28">
        <v>0.1</v>
      </c>
      <c r="E473" s="29" t="s">
        <v>828</v>
      </c>
      <c r="F473" s="29" t="s">
        <v>829</v>
      </c>
      <c r="G473" s="39">
        <v>0.1</v>
      </c>
    </row>
    <row r="474" spans="1:7" ht="15" customHeight="1" x14ac:dyDescent="0.3">
      <c r="A474" s="89">
        <v>249</v>
      </c>
      <c r="B474" s="71">
        <v>131</v>
      </c>
      <c r="C474" s="185" t="s">
        <v>830</v>
      </c>
      <c r="D474" s="195">
        <v>7.0000000000000007E-2</v>
      </c>
      <c r="E474" s="71" t="s">
        <v>831</v>
      </c>
      <c r="F474" s="71" t="s">
        <v>832</v>
      </c>
      <c r="G474" s="72">
        <v>7.0000000000000007E-2</v>
      </c>
    </row>
    <row r="475" spans="1:7" ht="21" customHeight="1" x14ac:dyDescent="0.3">
      <c r="A475" s="389" t="s">
        <v>833</v>
      </c>
      <c r="B475" s="390"/>
      <c r="C475" s="390"/>
      <c r="D475" s="390"/>
      <c r="E475" s="390"/>
      <c r="F475" s="390"/>
      <c r="G475" s="391"/>
    </row>
    <row r="476" spans="1:7" ht="15.75" customHeight="1" x14ac:dyDescent="0.3">
      <c r="A476" s="438">
        <v>250</v>
      </c>
      <c r="B476" s="408">
        <v>520</v>
      </c>
      <c r="C476" s="492" t="s">
        <v>834</v>
      </c>
      <c r="D476" s="24">
        <v>0.12</v>
      </c>
      <c r="E476" s="25" t="s">
        <v>835</v>
      </c>
      <c r="F476" s="25" t="s">
        <v>836</v>
      </c>
      <c r="G476" s="493">
        <v>0.12</v>
      </c>
    </row>
    <row r="477" spans="1:7" x14ac:dyDescent="0.3">
      <c r="A477" s="439"/>
      <c r="B477" s="481"/>
      <c r="C477" s="442"/>
      <c r="D477" s="28">
        <v>0.1</v>
      </c>
      <c r="E477" s="29" t="s">
        <v>837</v>
      </c>
      <c r="F477" s="29" t="s">
        <v>838</v>
      </c>
      <c r="G477" s="494"/>
    </row>
    <row r="478" spans="1:7" x14ac:dyDescent="0.3">
      <c r="A478" s="439"/>
      <c r="B478" s="481"/>
      <c r="C478" s="442"/>
      <c r="D478" s="28">
        <v>0.12</v>
      </c>
      <c r="E478" s="29" t="s">
        <v>81</v>
      </c>
      <c r="F478" s="29" t="s">
        <v>783</v>
      </c>
      <c r="G478" s="494"/>
    </row>
    <row r="479" spans="1:7" ht="13.5" thickBot="1" x14ac:dyDescent="0.35">
      <c r="A479" s="196">
        <v>251</v>
      </c>
      <c r="B479" s="197">
        <v>445</v>
      </c>
      <c r="C479" s="198" t="s">
        <v>839</v>
      </c>
      <c r="D479" s="199">
        <v>0.1</v>
      </c>
      <c r="E479" s="200" t="s">
        <v>840</v>
      </c>
      <c r="F479" s="200" t="s">
        <v>233</v>
      </c>
      <c r="G479" s="201">
        <v>0.1</v>
      </c>
    </row>
    <row r="480" spans="1:7" ht="16" thickTop="1" x14ac:dyDescent="0.3">
      <c r="A480" s="484" t="s">
        <v>841</v>
      </c>
      <c r="B480" s="485"/>
      <c r="C480" s="485"/>
      <c r="D480" s="485"/>
      <c r="E480" s="485"/>
      <c r="F480" s="485"/>
      <c r="G480" s="486"/>
    </row>
    <row r="481" spans="1:7" ht="14" x14ac:dyDescent="0.3">
      <c r="A481" s="423" t="s">
        <v>842</v>
      </c>
      <c r="B481" s="424"/>
      <c r="C481" s="424"/>
      <c r="D481" s="424"/>
      <c r="E481" s="424"/>
      <c r="F481" s="424"/>
      <c r="G481" s="425"/>
    </row>
    <row r="482" spans="1:7" x14ac:dyDescent="0.3">
      <c r="A482" s="402">
        <v>252</v>
      </c>
      <c r="B482" s="487">
        <v>196</v>
      </c>
      <c r="C482" s="419" t="s">
        <v>843</v>
      </c>
      <c r="D482" s="20">
        <v>0.05</v>
      </c>
      <c r="E482" s="18" t="s">
        <v>844</v>
      </c>
      <c r="F482" s="18" t="s">
        <v>845</v>
      </c>
      <c r="G482" s="421">
        <v>0.1</v>
      </c>
    </row>
    <row r="483" spans="1:7" x14ac:dyDescent="0.3">
      <c r="A483" s="403"/>
      <c r="B483" s="488"/>
      <c r="C483" s="474"/>
      <c r="D483" s="36">
        <v>0.1</v>
      </c>
      <c r="E483" s="34" t="s">
        <v>846</v>
      </c>
      <c r="F483" s="34" t="s">
        <v>847</v>
      </c>
      <c r="G483" s="422"/>
    </row>
    <row r="484" spans="1:7" x14ac:dyDescent="0.3">
      <c r="A484" s="402">
        <v>253</v>
      </c>
      <c r="B484" s="480" t="s">
        <v>848</v>
      </c>
      <c r="C484" s="482" t="s">
        <v>849</v>
      </c>
      <c r="D484" s="28">
        <v>7.0000000000000007E-2</v>
      </c>
      <c r="E484" s="29" t="s">
        <v>850</v>
      </c>
      <c r="F484" s="29" t="s">
        <v>34</v>
      </c>
      <c r="G484" s="399">
        <v>0.05</v>
      </c>
    </row>
    <row r="485" spans="1:7" x14ac:dyDescent="0.3">
      <c r="A485" s="403"/>
      <c r="B485" s="481"/>
      <c r="C485" s="482"/>
      <c r="D485" s="28">
        <v>0.05</v>
      </c>
      <c r="E485" s="29" t="s">
        <v>851</v>
      </c>
      <c r="F485" s="29" t="s">
        <v>852</v>
      </c>
      <c r="G485" s="422"/>
    </row>
    <row r="486" spans="1:7" ht="15.75" customHeight="1" x14ac:dyDescent="0.3">
      <c r="A486" s="402">
        <v>254</v>
      </c>
      <c r="B486" s="457">
        <v>184</v>
      </c>
      <c r="C486" s="458" t="s">
        <v>853</v>
      </c>
      <c r="D486" s="483">
        <v>0.03</v>
      </c>
      <c r="E486" s="418" t="s">
        <v>854</v>
      </c>
      <c r="F486" s="34" t="s">
        <v>34</v>
      </c>
      <c r="G486" s="459">
        <v>0.03</v>
      </c>
    </row>
    <row r="487" spans="1:7" x14ac:dyDescent="0.3">
      <c r="A487" s="403"/>
      <c r="B487" s="457"/>
      <c r="C487" s="458"/>
      <c r="D487" s="483"/>
      <c r="E487" s="418"/>
      <c r="F487" s="202" t="s">
        <v>192</v>
      </c>
      <c r="G487" s="459"/>
    </row>
    <row r="488" spans="1:7" x14ac:dyDescent="0.3">
      <c r="A488" s="33">
        <v>255</v>
      </c>
      <c r="B488" s="34">
        <v>310</v>
      </c>
      <c r="C488" s="40" t="s">
        <v>855</v>
      </c>
      <c r="D488" s="36">
        <v>0.04</v>
      </c>
      <c r="E488" s="34" t="s">
        <v>856</v>
      </c>
      <c r="F488" s="34" t="s">
        <v>34</v>
      </c>
      <c r="G488" s="37">
        <v>0.04</v>
      </c>
    </row>
    <row r="489" spans="1:7" x14ac:dyDescent="0.3">
      <c r="A489" s="33">
        <v>256</v>
      </c>
      <c r="B489" s="34">
        <v>113</v>
      </c>
      <c r="C489" s="40" t="s">
        <v>857</v>
      </c>
      <c r="D489" s="36">
        <v>0.03</v>
      </c>
      <c r="E489" s="34" t="s">
        <v>858</v>
      </c>
      <c r="F489" s="131" t="s">
        <v>859</v>
      </c>
      <c r="G489" s="37">
        <v>0.03</v>
      </c>
    </row>
    <row r="490" spans="1:7" ht="15.25" customHeight="1" x14ac:dyDescent="0.3">
      <c r="A490" s="33">
        <v>257</v>
      </c>
      <c r="B490" s="34">
        <v>183</v>
      </c>
      <c r="C490" s="40" t="s">
        <v>860</v>
      </c>
      <c r="D490" s="36">
        <v>0.05</v>
      </c>
      <c r="E490" s="34" t="s">
        <v>313</v>
      </c>
      <c r="F490" s="34" t="s">
        <v>113</v>
      </c>
      <c r="G490" s="37">
        <v>0.05</v>
      </c>
    </row>
    <row r="491" spans="1:7" ht="15.25" customHeight="1" x14ac:dyDescent="0.3">
      <c r="A491" s="33">
        <v>258</v>
      </c>
      <c r="B491" s="60" t="s">
        <v>861</v>
      </c>
      <c r="C491" s="35" t="s">
        <v>862</v>
      </c>
      <c r="D491" s="36">
        <v>0.05</v>
      </c>
      <c r="E491" s="34" t="s">
        <v>863</v>
      </c>
      <c r="F491" s="34" t="s">
        <v>34</v>
      </c>
      <c r="G491" s="37">
        <v>0.05</v>
      </c>
    </row>
    <row r="492" spans="1:7" ht="15.25" customHeight="1" x14ac:dyDescent="0.3">
      <c r="A492" s="426">
        <v>259</v>
      </c>
      <c r="B492" s="396">
        <v>298</v>
      </c>
      <c r="C492" s="398" t="s">
        <v>864</v>
      </c>
      <c r="D492" s="28">
        <v>0.05</v>
      </c>
      <c r="E492" s="29" t="s">
        <v>865</v>
      </c>
      <c r="F492" s="29" t="s">
        <v>67</v>
      </c>
      <c r="G492" s="430">
        <v>0</v>
      </c>
    </row>
    <row r="493" spans="1:7" ht="15.25" customHeight="1" x14ac:dyDescent="0.3">
      <c r="A493" s="427"/>
      <c r="B493" s="428"/>
      <c r="C493" s="429"/>
      <c r="D493" s="28">
        <v>0</v>
      </c>
      <c r="E493" s="29" t="s">
        <v>866</v>
      </c>
      <c r="F493" s="29" t="s">
        <v>867</v>
      </c>
      <c r="G493" s="431"/>
    </row>
    <row r="494" spans="1:7" ht="15.25" customHeight="1" x14ac:dyDescent="0.3">
      <c r="A494" s="33">
        <v>260</v>
      </c>
      <c r="B494" s="34">
        <v>469</v>
      </c>
      <c r="C494" s="40" t="s">
        <v>868</v>
      </c>
      <c r="D494" s="36">
        <v>0.05</v>
      </c>
      <c r="E494" s="34" t="s">
        <v>869</v>
      </c>
      <c r="F494" s="131" t="s">
        <v>870</v>
      </c>
      <c r="G494" s="37">
        <v>0.05</v>
      </c>
    </row>
    <row r="495" spans="1:7" ht="15.25" customHeight="1" x14ac:dyDescent="0.3">
      <c r="A495" s="33">
        <v>261</v>
      </c>
      <c r="B495" s="68">
        <v>377</v>
      </c>
      <c r="C495" s="97" t="s">
        <v>871</v>
      </c>
      <c r="D495" s="65">
        <v>0.05</v>
      </c>
      <c r="E495" s="68" t="s">
        <v>872</v>
      </c>
      <c r="F495" s="68" t="s">
        <v>873</v>
      </c>
      <c r="G495" s="98">
        <v>0.05</v>
      </c>
    </row>
    <row r="496" spans="1:7" ht="15.25" customHeight="1" x14ac:dyDescent="0.3">
      <c r="A496" s="389" t="s">
        <v>874</v>
      </c>
      <c r="B496" s="390"/>
      <c r="C496" s="390"/>
      <c r="D496" s="390"/>
      <c r="E496" s="390"/>
      <c r="F496" s="390"/>
      <c r="G496" s="391"/>
    </row>
    <row r="497" spans="1:7" ht="15.25" customHeight="1" x14ac:dyDescent="0.3">
      <c r="A497" s="17">
        <v>262</v>
      </c>
      <c r="B497" s="18">
        <v>444</v>
      </c>
      <c r="C497" s="19" t="s">
        <v>875</v>
      </c>
      <c r="D497" s="20">
        <v>0.1</v>
      </c>
      <c r="E497" s="18" t="s">
        <v>876</v>
      </c>
      <c r="F497" s="18" t="s">
        <v>34</v>
      </c>
      <c r="G497" s="22">
        <v>0.1</v>
      </c>
    </row>
    <row r="498" spans="1:7" ht="15.25" customHeight="1" x14ac:dyDescent="0.3">
      <c r="A498" s="426">
        <v>263</v>
      </c>
      <c r="B498" s="396">
        <v>617</v>
      </c>
      <c r="C498" s="398" t="s">
        <v>877</v>
      </c>
      <c r="D498" s="28">
        <v>0.06</v>
      </c>
      <c r="E498" s="29" t="s">
        <v>850</v>
      </c>
      <c r="F498" s="29" t="s">
        <v>34</v>
      </c>
      <c r="G498" s="430">
        <v>0.08</v>
      </c>
    </row>
    <row r="499" spans="1:7" ht="15.25" customHeight="1" x14ac:dyDescent="0.3">
      <c r="A499" s="427"/>
      <c r="B499" s="428"/>
      <c r="C499" s="429"/>
      <c r="D499" s="28">
        <v>0.08</v>
      </c>
      <c r="E499" s="29" t="s">
        <v>878</v>
      </c>
      <c r="F499" s="29" t="s">
        <v>467</v>
      </c>
      <c r="G499" s="431"/>
    </row>
    <row r="500" spans="1:7" ht="15.25" customHeight="1" x14ac:dyDescent="0.3">
      <c r="A500" s="17">
        <v>264</v>
      </c>
      <c r="B500" s="34">
        <v>581</v>
      </c>
      <c r="C500" s="40" t="s">
        <v>879</v>
      </c>
      <c r="D500" s="36">
        <v>0.06</v>
      </c>
      <c r="E500" s="34" t="s">
        <v>880</v>
      </c>
      <c r="F500" s="34" t="s">
        <v>113</v>
      </c>
      <c r="G500" s="37">
        <v>0.06</v>
      </c>
    </row>
    <row r="501" spans="1:7" ht="15.25" customHeight="1" x14ac:dyDescent="0.3">
      <c r="A501" s="17">
        <v>265</v>
      </c>
      <c r="B501" s="34">
        <v>357</v>
      </c>
      <c r="C501" s="40" t="s">
        <v>881</v>
      </c>
      <c r="D501" s="36">
        <v>0.1</v>
      </c>
      <c r="E501" s="34" t="s">
        <v>882</v>
      </c>
      <c r="F501" s="131" t="s">
        <v>883</v>
      </c>
      <c r="G501" s="37">
        <v>0.1</v>
      </c>
    </row>
    <row r="502" spans="1:7" ht="15.25" customHeight="1" x14ac:dyDescent="0.3">
      <c r="A502" s="17">
        <v>266</v>
      </c>
      <c r="B502" s="29">
        <v>394</v>
      </c>
      <c r="C502" s="41" t="s">
        <v>884</v>
      </c>
      <c r="D502" s="28">
        <v>0.05</v>
      </c>
      <c r="E502" s="29" t="s">
        <v>738</v>
      </c>
      <c r="F502" s="42" t="s">
        <v>284</v>
      </c>
      <c r="G502" s="39">
        <v>0.05</v>
      </c>
    </row>
    <row r="503" spans="1:7" ht="21" customHeight="1" x14ac:dyDescent="0.3">
      <c r="A503" s="403">
        <v>267</v>
      </c>
      <c r="B503" s="418">
        <v>454</v>
      </c>
      <c r="C503" s="474" t="s">
        <v>885</v>
      </c>
      <c r="D503" s="36">
        <v>0.06</v>
      </c>
      <c r="E503" s="34" t="s">
        <v>886</v>
      </c>
      <c r="F503" s="34" t="s">
        <v>34</v>
      </c>
      <c r="G503" s="471">
        <v>0.09</v>
      </c>
    </row>
    <row r="504" spans="1:7" ht="14.25" customHeight="1" x14ac:dyDescent="0.3">
      <c r="A504" s="403"/>
      <c r="B504" s="418"/>
      <c r="C504" s="474"/>
      <c r="D504" s="36">
        <v>0.09</v>
      </c>
      <c r="E504" s="34" t="s">
        <v>887</v>
      </c>
      <c r="F504" s="34" t="s">
        <v>836</v>
      </c>
      <c r="G504" s="388"/>
    </row>
    <row r="505" spans="1:7" ht="15.75" customHeight="1" x14ac:dyDescent="0.3">
      <c r="A505" s="33">
        <v>268</v>
      </c>
      <c r="B505" s="34">
        <v>621</v>
      </c>
      <c r="C505" s="40" t="s">
        <v>888</v>
      </c>
      <c r="D505" s="36">
        <v>0.1</v>
      </c>
      <c r="E505" s="34" t="s">
        <v>889</v>
      </c>
      <c r="F505" s="34" t="s">
        <v>890</v>
      </c>
      <c r="G505" s="37">
        <v>0.1</v>
      </c>
    </row>
    <row r="506" spans="1:7" x14ac:dyDescent="0.3">
      <c r="A506" s="426">
        <v>269</v>
      </c>
      <c r="B506" s="396">
        <v>500</v>
      </c>
      <c r="C506" s="477" t="s">
        <v>891</v>
      </c>
      <c r="D506" s="28">
        <v>0.06</v>
      </c>
      <c r="E506" s="29" t="s">
        <v>892</v>
      </c>
      <c r="F506" s="29" t="s">
        <v>34</v>
      </c>
      <c r="G506" s="430">
        <v>0</v>
      </c>
    </row>
    <row r="507" spans="1:7" x14ac:dyDescent="0.3">
      <c r="A507" s="475"/>
      <c r="B507" s="476"/>
      <c r="C507" s="478"/>
      <c r="D507" s="70">
        <v>0</v>
      </c>
      <c r="E507" s="71" t="s">
        <v>893</v>
      </c>
      <c r="F507" s="71" t="s">
        <v>610</v>
      </c>
      <c r="G507" s="479"/>
    </row>
    <row r="508" spans="1:7" x14ac:dyDescent="0.3">
      <c r="A508" s="33">
        <v>270</v>
      </c>
      <c r="B508" s="71">
        <v>626</v>
      </c>
      <c r="C508" s="69" t="s">
        <v>894</v>
      </c>
      <c r="D508" s="70">
        <v>0.06</v>
      </c>
      <c r="E508" s="71" t="s">
        <v>895</v>
      </c>
      <c r="F508" s="101" t="s">
        <v>364</v>
      </c>
      <c r="G508" s="72">
        <v>0.06</v>
      </c>
    </row>
    <row r="509" spans="1:7" ht="15.5" x14ac:dyDescent="0.3">
      <c r="A509" s="411" t="s">
        <v>896</v>
      </c>
      <c r="B509" s="412"/>
      <c r="C509" s="412"/>
      <c r="D509" s="412"/>
      <c r="E509" s="412"/>
      <c r="F509" s="412"/>
      <c r="G509" s="413"/>
    </row>
    <row r="510" spans="1:7" ht="14" x14ac:dyDescent="0.3">
      <c r="A510" s="423" t="s">
        <v>897</v>
      </c>
      <c r="B510" s="424"/>
      <c r="C510" s="424"/>
      <c r="D510" s="424"/>
      <c r="E510" s="424"/>
      <c r="F510" s="424"/>
      <c r="G510" s="425"/>
    </row>
    <row r="511" spans="1:7" x14ac:dyDescent="0.3">
      <c r="A511" s="17">
        <v>271</v>
      </c>
      <c r="B511" s="18">
        <v>249</v>
      </c>
      <c r="C511" s="19" t="s">
        <v>898</v>
      </c>
      <c r="D511" s="177">
        <v>0.1</v>
      </c>
      <c r="E511" s="18" t="s">
        <v>899</v>
      </c>
      <c r="F511" s="189" t="s">
        <v>80</v>
      </c>
      <c r="G511" s="22">
        <v>0.1</v>
      </c>
    </row>
    <row r="512" spans="1:7" x14ac:dyDescent="0.3">
      <c r="A512" s="403">
        <v>272</v>
      </c>
      <c r="B512" s="473" t="s">
        <v>900</v>
      </c>
      <c r="C512" s="458" t="s">
        <v>901</v>
      </c>
      <c r="D512" s="179">
        <v>0.02</v>
      </c>
      <c r="E512" s="34" t="s">
        <v>757</v>
      </c>
      <c r="F512" s="34" t="s">
        <v>34</v>
      </c>
      <c r="G512" s="459">
        <v>0.05</v>
      </c>
    </row>
    <row r="513" spans="1:7" x14ac:dyDescent="0.3">
      <c r="A513" s="439"/>
      <c r="B513" s="473"/>
      <c r="C513" s="458"/>
      <c r="D513" s="179">
        <v>0.05</v>
      </c>
      <c r="E513" s="34" t="s">
        <v>902</v>
      </c>
      <c r="F513" s="34" t="s">
        <v>240</v>
      </c>
      <c r="G513" s="459"/>
    </row>
    <row r="514" spans="1:7" x14ac:dyDescent="0.3">
      <c r="A514" s="33">
        <v>273</v>
      </c>
      <c r="B514" s="34">
        <v>593</v>
      </c>
      <c r="C514" s="40" t="s">
        <v>903</v>
      </c>
      <c r="D514" s="179">
        <v>0.1</v>
      </c>
      <c r="E514" s="34" t="s">
        <v>904</v>
      </c>
      <c r="F514" s="34" t="s">
        <v>34</v>
      </c>
      <c r="G514" s="37">
        <v>0.1</v>
      </c>
    </row>
    <row r="515" spans="1:7" ht="15.25" customHeight="1" x14ac:dyDescent="0.3">
      <c r="A515" s="33">
        <v>274</v>
      </c>
      <c r="B515" s="34">
        <v>339</v>
      </c>
      <c r="C515" s="40" t="s">
        <v>905</v>
      </c>
      <c r="D515" s="179">
        <v>0.1</v>
      </c>
      <c r="E515" s="34" t="s">
        <v>105</v>
      </c>
      <c r="F515" s="29" t="s">
        <v>88</v>
      </c>
      <c r="G515" s="37">
        <v>0.1</v>
      </c>
    </row>
    <row r="516" spans="1:7" ht="14.25" customHeight="1" x14ac:dyDescent="0.3">
      <c r="A516" s="389" t="s">
        <v>906</v>
      </c>
      <c r="B516" s="390"/>
      <c r="C516" s="390"/>
      <c r="D516" s="390"/>
      <c r="E516" s="390"/>
      <c r="F516" s="390"/>
      <c r="G516" s="391"/>
    </row>
    <row r="517" spans="1:7" x14ac:dyDescent="0.3">
      <c r="A517" s="17">
        <v>275</v>
      </c>
      <c r="B517" s="18">
        <v>300</v>
      </c>
      <c r="C517" s="19" t="s">
        <v>907</v>
      </c>
      <c r="D517" s="177">
        <v>0.08</v>
      </c>
      <c r="E517" s="18" t="s">
        <v>908</v>
      </c>
      <c r="F517" s="18" t="s">
        <v>88</v>
      </c>
      <c r="G517" s="22">
        <v>0.08</v>
      </c>
    </row>
    <row r="518" spans="1:7" x14ac:dyDescent="0.3">
      <c r="A518" s="426">
        <v>276</v>
      </c>
      <c r="B518" s="396">
        <v>595</v>
      </c>
      <c r="C518" s="470" t="s">
        <v>909</v>
      </c>
      <c r="D518" s="87">
        <v>0.01</v>
      </c>
      <c r="E518" s="71" t="s">
        <v>910</v>
      </c>
      <c r="F518" s="71" t="s">
        <v>637</v>
      </c>
      <c r="G518" s="471">
        <v>0</v>
      </c>
    </row>
    <row r="519" spans="1:7" x14ac:dyDescent="0.3">
      <c r="A519" s="468"/>
      <c r="B519" s="469"/>
      <c r="C519" s="454"/>
      <c r="D519" s="87">
        <v>0</v>
      </c>
      <c r="E519" s="71" t="s">
        <v>264</v>
      </c>
      <c r="F519" s="71" t="s">
        <v>212</v>
      </c>
      <c r="G519" s="472"/>
    </row>
    <row r="520" spans="1:7" ht="15" customHeight="1" x14ac:dyDescent="0.3">
      <c r="A520" s="389" t="s">
        <v>911</v>
      </c>
      <c r="B520" s="390"/>
      <c r="C520" s="390"/>
      <c r="D520" s="390"/>
      <c r="E520" s="390"/>
      <c r="F520" s="390"/>
      <c r="G520" s="391"/>
    </row>
    <row r="521" spans="1:7" x14ac:dyDescent="0.3">
      <c r="A521" s="17">
        <v>277</v>
      </c>
      <c r="B521" s="203">
        <v>413</v>
      </c>
      <c r="C521" s="204" t="s">
        <v>912</v>
      </c>
      <c r="D521" s="88">
        <v>0.1</v>
      </c>
      <c r="E521" s="86" t="s">
        <v>913</v>
      </c>
      <c r="F521" s="86" t="s">
        <v>914</v>
      </c>
      <c r="G521" s="164">
        <v>0.1</v>
      </c>
    </row>
    <row r="522" spans="1:7" x14ac:dyDescent="0.3">
      <c r="A522" s="17">
        <v>278</v>
      </c>
      <c r="B522" s="68">
        <v>171</v>
      </c>
      <c r="C522" s="97" t="s">
        <v>915</v>
      </c>
      <c r="D522" s="183">
        <v>0.1</v>
      </c>
      <c r="E522" s="68" t="s">
        <v>916</v>
      </c>
      <c r="F522" s="68" t="s">
        <v>113</v>
      </c>
      <c r="G522" s="98">
        <v>0.1</v>
      </c>
    </row>
    <row r="523" spans="1:7" ht="14" x14ac:dyDescent="0.3">
      <c r="A523" s="423" t="s">
        <v>917</v>
      </c>
      <c r="B523" s="424"/>
      <c r="C523" s="424"/>
      <c r="D523" s="424"/>
      <c r="E523" s="424"/>
      <c r="F523" s="424"/>
      <c r="G523" s="425"/>
    </row>
    <row r="524" spans="1:7" x14ac:dyDescent="0.3">
      <c r="A524" s="460">
        <v>279</v>
      </c>
      <c r="B524" s="383">
        <v>389</v>
      </c>
      <c r="C524" s="385" t="s">
        <v>918</v>
      </c>
      <c r="D524" s="177">
        <v>0.12</v>
      </c>
      <c r="E524" s="18" t="s">
        <v>510</v>
      </c>
      <c r="F524" s="18" t="s">
        <v>34</v>
      </c>
      <c r="G524" s="387">
        <v>0</v>
      </c>
    </row>
    <row r="525" spans="1:7" x14ac:dyDescent="0.3">
      <c r="A525" s="461"/>
      <c r="B525" s="462"/>
      <c r="C525" s="463"/>
      <c r="D525" s="179">
        <v>0.08</v>
      </c>
      <c r="E525" s="34" t="s">
        <v>919</v>
      </c>
      <c r="F525" s="34" t="s">
        <v>920</v>
      </c>
      <c r="G525" s="464"/>
    </row>
    <row r="526" spans="1:7" x14ac:dyDescent="0.3">
      <c r="A526" s="402"/>
      <c r="B526" s="384"/>
      <c r="C526" s="386"/>
      <c r="D526" s="179">
        <v>0</v>
      </c>
      <c r="E526" s="34" t="s">
        <v>921</v>
      </c>
      <c r="F526" s="34" t="s">
        <v>256</v>
      </c>
      <c r="G526" s="388"/>
    </row>
    <row r="527" spans="1:7" x14ac:dyDescent="0.3">
      <c r="A527" s="78">
        <v>280</v>
      </c>
      <c r="B527" s="205" t="s">
        <v>922</v>
      </c>
      <c r="C527" s="206" t="s">
        <v>923</v>
      </c>
      <c r="D527" s="178">
        <v>0.08</v>
      </c>
      <c r="E527" s="29" t="s">
        <v>924</v>
      </c>
      <c r="F527" s="29" t="s">
        <v>179</v>
      </c>
      <c r="G527" s="39">
        <v>0.08</v>
      </c>
    </row>
    <row r="528" spans="1:7" x14ac:dyDescent="0.3">
      <c r="A528" s="78">
        <v>281</v>
      </c>
      <c r="B528" s="34">
        <v>148</v>
      </c>
      <c r="C528" s="40" t="s">
        <v>925</v>
      </c>
      <c r="D528" s="179">
        <v>0.1</v>
      </c>
      <c r="E528" s="34" t="s">
        <v>187</v>
      </c>
      <c r="F528" s="34" t="s">
        <v>34</v>
      </c>
      <c r="G528" s="37">
        <v>0.1</v>
      </c>
    </row>
    <row r="529" spans="1:7" x14ac:dyDescent="0.3">
      <c r="A529" s="78">
        <v>282</v>
      </c>
      <c r="B529" s="34">
        <v>513</v>
      </c>
      <c r="C529" s="35" t="s">
        <v>926</v>
      </c>
      <c r="D529" s="179">
        <v>7.0000000000000007E-2</v>
      </c>
      <c r="E529" s="34" t="s">
        <v>187</v>
      </c>
      <c r="F529" s="34" t="s">
        <v>34</v>
      </c>
      <c r="G529" s="37">
        <v>7.0000000000000007E-2</v>
      </c>
    </row>
    <row r="530" spans="1:7" x14ac:dyDescent="0.3">
      <c r="A530" s="426">
        <v>283</v>
      </c>
      <c r="B530" s="396">
        <v>314</v>
      </c>
      <c r="C530" s="398" t="s">
        <v>607</v>
      </c>
      <c r="D530" s="87">
        <v>0.1</v>
      </c>
      <c r="E530" s="71" t="s">
        <v>927</v>
      </c>
      <c r="F530" s="71" t="s">
        <v>284</v>
      </c>
      <c r="G530" s="430">
        <v>0.05</v>
      </c>
    </row>
    <row r="531" spans="1:7" x14ac:dyDescent="0.3">
      <c r="A531" s="465"/>
      <c r="B531" s="466"/>
      <c r="C531" s="467"/>
      <c r="D531" s="87">
        <v>0.05</v>
      </c>
      <c r="E531" s="71" t="s">
        <v>928</v>
      </c>
      <c r="F531" s="71" t="s">
        <v>929</v>
      </c>
      <c r="G531" s="455"/>
    </row>
    <row r="532" spans="1:7" ht="14" x14ac:dyDescent="0.3">
      <c r="A532" s="414" t="s">
        <v>930</v>
      </c>
      <c r="B532" s="415"/>
      <c r="C532" s="415"/>
      <c r="D532" s="415"/>
      <c r="E532" s="415"/>
      <c r="F532" s="415"/>
      <c r="G532" s="416"/>
    </row>
    <row r="533" spans="1:7" x14ac:dyDescent="0.3">
      <c r="A533" s="444">
        <v>284</v>
      </c>
      <c r="B533" s="445">
        <v>155</v>
      </c>
      <c r="C533" s="446" t="s">
        <v>931</v>
      </c>
      <c r="D533" s="73">
        <v>0.12</v>
      </c>
      <c r="E533" s="25" t="s">
        <v>932</v>
      </c>
      <c r="F533" s="25" t="s">
        <v>933</v>
      </c>
      <c r="G533" s="448">
        <v>0.06</v>
      </c>
    </row>
    <row r="534" spans="1:7" x14ac:dyDescent="0.3">
      <c r="A534" s="427"/>
      <c r="B534" s="428"/>
      <c r="C534" s="447"/>
      <c r="D534" s="73">
        <v>0.06</v>
      </c>
      <c r="E534" s="25" t="s">
        <v>934</v>
      </c>
      <c r="F534" s="25" t="s">
        <v>935</v>
      </c>
      <c r="G534" s="431"/>
    </row>
    <row r="535" spans="1:7" x14ac:dyDescent="0.3">
      <c r="A535" s="62">
        <v>285</v>
      </c>
      <c r="B535" s="60" t="s">
        <v>936</v>
      </c>
      <c r="C535" s="40" t="s">
        <v>937</v>
      </c>
      <c r="D535" s="179">
        <v>0.03</v>
      </c>
      <c r="E535" s="34" t="s">
        <v>39</v>
      </c>
      <c r="F535" s="34" t="s">
        <v>34</v>
      </c>
      <c r="G535" s="37">
        <v>0.03</v>
      </c>
    </row>
    <row r="536" spans="1:7" x14ac:dyDescent="0.3">
      <c r="A536" s="62">
        <v>286</v>
      </c>
      <c r="B536" s="60" t="s">
        <v>938</v>
      </c>
      <c r="C536" s="40" t="s">
        <v>939</v>
      </c>
      <c r="D536" s="179">
        <v>0.05</v>
      </c>
      <c r="E536" s="207" t="s">
        <v>940</v>
      </c>
      <c r="F536" s="131" t="s">
        <v>941</v>
      </c>
      <c r="G536" s="37">
        <v>0.05</v>
      </c>
    </row>
    <row r="537" spans="1:7" ht="15.75" customHeight="1" x14ac:dyDescent="0.3">
      <c r="A537" s="62">
        <v>287</v>
      </c>
      <c r="B537" s="34">
        <v>591</v>
      </c>
      <c r="C537" s="40" t="s">
        <v>942</v>
      </c>
      <c r="D537" s="179">
        <v>0.06</v>
      </c>
      <c r="E537" s="34" t="s">
        <v>33</v>
      </c>
      <c r="F537" s="34" t="s">
        <v>34</v>
      </c>
      <c r="G537" s="37">
        <v>0.06</v>
      </c>
    </row>
    <row r="538" spans="1:7" x14ac:dyDescent="0.3">
      <c r="A538" s="62">
        <v>288</v>
      </c>
      <c r="B538" s="34">
        <v>522</v>
      </c>
      <c r="C538" s="40" t="s">
        <v>943</v>
      </c>
      <c r="D538" s="179">
        <v>0.06</v>
      </c>
      <c r="E538" s="34" t="s">
        <v>757</v>
      </c>
      <c r="F538" s="34" t="s">
        <v>34</v>
      </c>
      <c r="G538" s="37">
        <v>0.06</v>
      </c>
    </row>
    <row r="539" spans="1:7" ht="14.25" customHeight="1" x14ac:dyDescent="0.3">
      <c r="A539" s="62">
        <v>289</v>
      </c>
      <c r="B539" s="34">
        <v>528</v>
      </c>
      <c r="C539" s="40" t="s">
        <v>944</v>
      </c>
      <c r="D539" s="179">
        <v>0.08</v>
      </c>
      <c r="E539" s="34" t="s">
        <v>510</v>
      </c>
      <c r="F539" s="131" t="s">
        <v>18</v>
      </c>
      <c r="G539" s="37">
        <v>0.08</v>
      </c>
    </row>
    <row r="540" spans="1:7" x14ac:dyDescent="0.3">
      <c r="A540" s="456">
        <v>290</v>
      </c>
      <c r="B540" s="457">
        <v>337</v>
      </c>
      <c r="C540" s="458" t="s">
        <v>945</v>
      </c>
      <c r="D540" s="179">
        <v>0.03</v>
      </c>
      <c r="E540" s="34" t="s">
        <v>946</v>
      </c>
      <c r="F540" s="34" t="s">
        <v>705</v>
      </c>
      <c r="G540" s="459">
        <v>0.06</v>
      </c>
    </row>
    <row r="541" spans="1:7" x14ac:dyDescent="0.3">
      <c r="A541" s="456"/>
      <c r="B541" s="457"/>
      <c r="C541" s="458"/>
      <c r="D541" s="179">
        <v>0.06</v>
      </c>
      <c r="E541" s="34" t="s">
        <v>118</v>
      </c>
      <c r="F541" s="34" t="s">
        <v>119</v>
      </c>
      <c r="G541" s="459"/>
    </row>
    <row r="542" spans="1:7" ht="15.25" customHeight="1" x14ac:dyDescent="0.3">
      <c r="A542" s="64">
        <v>291</v>
      </c>
      <c r="B542" s="34">
        <v>587</v>
      </c>
      <c r="C542" s="40" t="s">
        <v>947</v>
      </c>
      <c r="D542" s="179">
        <v>7.0000000000000007E-2</v>
      </c>
      <c r="E542" s="34" t="s">
        <v>415</v>
      </c>
      <c r="F542" s="34" t="s">
        <v>88</v>
      </c>
      <c r="G542" s="37">
        <v>7.0000000000000007E-2</v>
      </c>
    </row>
    <row r="543" spans="1:7" x14ac:dyDescent="0.3">
      <c r="A543" s="64">
        <v>292</v>
      </c>
      <c r="B543" s="68">
        <v>511</v>
      </c>
      <c r="C543" s="188" t="s">
        <v>948</v>
      </c>
      <c r="D543" s="183">
        <v>0.1</v>
      </c>
      <c r="E543" s="68" t="s">
        <v>187</v>
      </c>
      <c r="F543" s="68" t="s">
        <v>34</v>
      </c>
      <c r="G543" s="98">
        <v>0.1</v>
      </c>
    </row>
    <row r="544" spans="1:7" ht="14" x14ac:dyDescent="0.3">
      <c r="A544" s="423" t="s">
        <v>949</v>
      </c>
      <c r="B544" s="424"/>
      <c r="C544" s="424"/>
      <c r="D544" s="424"/>
      <c r="E544" s="424"/>
      <c r="F544" s="424"/>
      <c r="G544" s="425"/>
    </row>
    <row r="545" spans="1:7" x14ac:dyDescent="0.3">
      <c r="A545" s="444">
        <v>293</v>
      </c>
      <c r="B545" s="445">
        <v>409</v>
      </c>
      <c r="C545" s="446" t="s">
        <v>950</v>
      </c>
      <c r="D545" s="177">
        <v>0.1</v>
      </c>
      <c r="E545" s="18" t="s">
        <v>951</v>
      </c>
      <c r="F545" s="18" t="s">
        <v>34</v>
      </c>
      <c r="G545" s="448">
        <v>0.15</v>
      </c>
    </row>
    <row r="546" spans="1:7" x14ac:dyDescent="0.3">
      <c r="A546" s="427"/>
      <c r="B546" s="428"/>
      <c r="C546" s="447"/>
      <c r="D546" s="88">
        <v>0.15</v>
      </c>
      <c r="E546" s="86" t="s">
        <v>952</v>
      </c>
      <c r="F546" s="86" t="s">
        <v>953</v>
      </c>
      <c r="G546" s="437"/>
    </row>
    <row r="547" spans="1:7" x14ac:dyDescent="0.3">
      <c r="A547" s="449">
        <v>294</v>
      </c>
      <c r="B547" s="451">
        <v>341</v>
      </c>
      <c r="C547" s="453" t="s">
        <v>954</v>
      </c>
      <c r="D547" s="88">
        <v>0.08</v>
      </c>
      <c r="E547" s="86" t="s">
        <v>33</v>
      </c>
      <c r="F547" s="86" t="s">
        <v>34</v>
      </c>
      <c r="G547" s="437">
        <v>0.1</v>
      </c>
    </row>
    <row r="548" spans="1:7" x14ac:dyDescent="0.3">
      <c r="A548" s="450"/>
      <c r="B548" s="452"/>
      <c r="C548" s="454"/>
      <c r="D548" s="87">
        <v>0.1</v>
      </c>
      <c r="E548" s="71" t="s">
        <v>955</v>
      </c>
      <c r="F548" s="71" t="s">
        <v>133</v>
      </c>
      <c r="G548" s="455"/>
    </row>
    <row r="549" spans="1:7" ht="14" x14ac:dyDescent="0.3">
      <c r="A549" s="389" t="s">
        <v>956</v>
      </c>
      <c r="B549" s="390"/>
      <c r="C549" s="390"/>
      <c r="D549" s="390"/>
      <c r="E549" s="390"/>
      <c r="F549" s="390"/>
      <c r="G549" s="391"/>
    </row>
    <row r="550" spans="1:7" x14ac:dyDescent="0.3">
      <c r="A550" s="208">
        <v>295</v>
      </c>
      <c r="B550" s="209">
        <v>427</v>
      </c>
      <c r="C550" s="210" t="s">
        <v>957</v>
      </c>
      <c r="D550" s="211">
        <v>0.1</v>
      </c>
      <c r="E550" s="209" t="s">
        <v>958</v>
      </c>
      <c r="F550" s="209" t="s">
        <v>133</v>
      </c>
      <c r="G550" s="72">
        <v>0.1</v>
      </c>
    </row>
    <row r="551" spans="1:7" x14ac:dyDescent="0.3">
      <c r="A551" s="426">
        <v>296</v>
      </c>
      <c r="B551" s="434" t="s">
        <v>959</v>
      </c>
      <c r="C551" s="398" t="s">
        <v>960</v>
      </c>
      <c r="D551" s="178">
        <v>0.1</v>
      </c>
      <c r="E551" s="29" t="s">
        <v>389</v>
      </c>
      <c r="F551" s="29" t="s">
        <v>34</v>
      </c>
      <c r="G551" s="430">
        <v>0.1</v>
      </c>
    </row>
    <row r="552" spans="1:7" ht="15.75" customHeight="1" x14ac:dyDescent="0.3">
      <c r="A552" s="432"/>
      <c r="B552" s="435"/>
      <c r="C552" s="435"/>
      <c r="D552" s="178">
        <v>0</v>
      </c>
      <c r="E552" s="29" t="s">
        <v>899</v>
      </c>
      <c r="F552" s="42" t="s">
        <v>961</v>
      </c>
      <c r="G552" s="437"/>
    </row>
    <row r="553" spans="1:7" ht="15.75" customHeight="1" x14ac:dyDescent="0.3">
      <c r="A553" s="432"/>
      <c r="B553" s="435"/>
      <c r="C553" s="435"/>
      <c r="D553" s="178">
        <v>0.1</v>
      </c>
      <c r="E553" s="29" t="s">
        <v>313</v>
      </c>
      <c r="F553" s="61" t="s">
        <v>113</v>
      </c>
      <c r="G553" s="437"/>
    </row>
    <row r="554" spans="1:7" ht="15.75" customHeight="1" x14ac:dyDescent="0.3">
      <c r="A554" s="432"/>
      <c r="B554" s="435"/>
      <c r="C554" s="435"/>
      <c r="D554" s="87">
        <v>0</v>
      </c>
      <c r="E554" s="71" t="s">
        <v>962</v>
      </c>
      <c r="F554" s="101" t="s">
        <v>953</v>
      </c>
      <c r="G554" s="437"/>
    </row>
    <row r="555" spans="1:7" ht="15.75" customHeight="1" x14ac:dyDescent="0.3">
      <c r="A555" s="433"/>
      <c r="B555" s="436"/>
      <c r="C555" s="436"/>
      <c r="D555" s="178">
        <v>0.1</v>
      </c>
      <c r="E555" s="29" t="s">
        <v>963</v>
      </c>
      <c r="F555" s="61" t="s">
        <v>964</v>
      </c>
      <c r="G555" s="431"/>
    </row>
    <row r="556" spans="1:7" ht="12.75" customHeight="1" x14ac:dyDescent="0.3">
      <c r="A556" s="438">
        <v>297</v>
      </c>
      <c r="B556" s="408">
        <v>267</v>
      </c>
      <c r="C556" s="441" t="s">
        <v>965</v>
      </c>
      <c r="D556" s="73">
        <v>0.02</v>
      </c>
      <c r="E556" s="25" t="s">
        <v>33</v>
      </c>
      <c r="F556" s="25" t="s">
        <v>34</v>
      </c>
      <c r="G556" s="443">
        <v>0.03</v>
      </c>
    </row>
    <row r="557" spans="1:7" x14ac:dyDescent="0.3">
      <c r="A557" s="439"/>
      <c r="B557" s="440"/>
      <c r="C557" s="442"/>
      <c r="D557" s="28">
        <v>0.03</v>
      </c>
      <c r="E557" s="29" t="s">
        <v>966</v>
      </c>
      <c r="F557" s="61" t="s">
        <v>967</v>
      </c>
      <c r="G557" s="422"/>
    </row>
    <row r="558" spans="1:7" ht="14.25" customHeight="1" x14ac:dyDescent="0.3">
      <c r="A558" s="33">
        <v>298</v>
      </c>
      <c r="B558" s="34">
        <v>358</v>
      </c>
      <c r="C558" s="40" t="s">
        <v>968</v>
      </c>
      <c r="D558" s="179">
        <v>0.05</v>
      </c>
      <c r="E558" s="34" t="s">
        <v>107</v>
      </c>
      <c r="F558" s="34" t="s">
        <v>108</v>
      </c>
      <c r="G558" s="37">
        <v>0.05</v>
      </c>
    </row>
    <row r="559" spans="1:7" x14ac:dyDescent="0.3">
      <c r="A559" s="33">
        <v>299</v>
      </c>
      <c r="B559" s="68">
        <v>592</v>
      </c>
      <c r="C559" s="97" t="s">
        <v>969</v>
      </c>
      <c r="D559" s="183">
        <v>0.1</v>
      </c>
      <c r="E559" s="68" t="s">
        <v>757</v>
      </c>
      <c r="F559" s="68" t="s">
        <v>34</v>
      </c>
      <c r="G559" s="98">
        <v>0.1</v>
      </c>
    </row>
    <row r="560" spans="1:7" ht="15.25" customHeight="1" x14ac:dyDescent="0.3">
      <c r="A560" s="389" t="s">
        <v>970</v>
      </c>
      <c r="B560" s="390"/>
      <c r="C560" s="390"/>
      <c r="D560" s="390"/>
      <c r="E560" s="390"/>
      <c r="F560" s="390"/>
      <c r="G560" s="391"/>
    </row>
    <row r="561" spans="1:7" x14ac:dyDescent="0.3">
      <c r="A561" s="17">
        <v>300</v>
      </c>
      <c r="B561" s="18">
        <v>492</v>
      </c>
      <c r="C561" s="94" t="s">
        <v>971</v>
      </c>
      <c r="D561" s="73">
        <v>0.03</v>
      </c>
      <c r="E561" s="25" t="s">
        <v>972</v>
      </c>
      <c r="F561" s="25" t="s">
        <v>108</v>
      </c>
      <c r="G561" s="59">
        <v>0.03</v>
      </c>
    </row>
    <row r="562" spans="1:7" ht="15.25" customHeight="1" x14ac:dyDescent="0.3">
      <c r="A562" s="17">
        <v>301</v>
      </c>
      <c r="B562" s="176">
        <v>197</v>
      </c>
      <c r="C562" s="104" t="s">
        <v>973</v>
      </c>
      <c r="D562" s="70">
        <v>0.05</v>
      </c>
      <c r="E562" s="71" t="s">
        <v>224</v>
      </c>
      <c r="F562" s="71" t="s">
        <v>69</v>
      </c>
      <c r="G562" s="56">
        <v>0.05</v>
      </c>
    </row>
    <row r="563" spans="1:7" ht="14" x14ac:dyDescent="0.3">
      <c r="A563" s="423" t="s">
        <v>974</v>
      </c>
      <c r="B563" s="424"/>
      <c r="C563" s="424"/>
      <c r="D563" s="424"/>
      <c r="E563" s="424"/>
      <c r="F563" s="424"/>
      <c r="G563" s="425"/>
    </row>
    <row r="564" spans="1:7" x14ac:dyDescent="0.3">
      <c r="A564" s="106">
        <v>302</v>
      </c>
      <c r="B564" s="107">
        <v>463</v>
      </c>
      <c r="C564" s="108" t="s">
        <v>975</v>
      </c>
      <c r="D564" s="212">
        <v>0.08</v>
      </c>
      <c r="E564" s="107" t="s">
        <v>976</v>
      </c>
      <c r="F564" s="107" t="s">
        <v>34</v>
      </c>
      <c r="G564" s="110">
        <v>0.08</v>
      </c>
    </row>
    <row r="565" spans="1:7" ht="14" x14ac:dyDescent="0.3">
      <c r="A565" s="389" t="s">
        <v>977</v>
      </c>
      <c r="B565" s="390"/>
      <c r="C565" s="390"/>
      <c r="D565" s="390"/>
      <c r="E565" s="390"/>
      <c r="F565" s="390"/>
      <c r="G565" s="391"/>
    </row>
    <row r="566" spans="1:7" x14ac:dyDescent="0.3">
      <c r="A566" s="106">
        <v>303</v>
      </c>
      <c r="B566" s="107">
        <v>181</v>
      </c>
      <c r="C566" s="108" t="s">
        <v>978</v>
      </c>
      <c r="D566" s="212">
        <v>0.12</v>
      </c>
      <c r="E566" s="107" t="s">
        <v>339</v>
      </c>
      <c r="F566" s="107" t="s">
        <v>34</v>
      </c>
      <c r="G566" s="110">
        <v>0.12</v>
      </c>
    </row>
    <row r="567" spans="1:7" ht="21" customHeight="1" x14ac:dyDescent="0.3">
      <c r="A567" s="389" t="s">
        <v>979</v>
      </c>
      <c r="B567" s="390"/>
      <c r="C567" s="390"/>
      <c r="D567" s="390"/>
      <c r="E567" s="390"/>
      <c r="F567" s="390"/>
      <c r="G567" s="391"/>
    </row>
    <row r="568" spans="1:7" ht="15.25" customHeight="1" x14ac:dyDescent="0.3">
      <c r="A568" s="17">
        <v>304</v>
      </c>
      <c r="B568" s="18">
        <v>406</v>
      </c>
      <c r="C568" s="19" t="s">
        <v>980</v>
      </c>
      <c r="D568" s="177">
        <v>0.1</v>
      </c>
      <c r="E568" s="18" t="s">
        <v>33</v>
      </c>
      <c r="F568" s="18" t="s">
        <v>34</v>
      </c>
      <c r="G568" s="22">
        <v>0.1</v>
      </c>
    </row>
    <row r="569" spans="1:7" x14ac:dyDescent="0.3">
      <c r="A569" s="17">
        <v>305</v>
      </c>
      <c r="B569" s="60" t="s">
        <v>981</v>
      </c>
      <c r="C569" s="40" t="s">
        <v>982</v>
      </c>
      <c r="D569" s="179">
        <v>7.0000000000000007E-2</v>
      </c>
      <c r="E569" s="34" t="s">
        <v>53</v>
      </c>
      <c r="F569" s="34" t="s">
        <v>637</v>
      </c>
      <c r="G569" s="37">
        <v>7.0000000000000007E-2</v>
      </c>
    </row>
    <row r="570" spans="1:7" x14ac:dyDescent="0.3">
      <c r="A570" s="426">
        <v>306</v>
      </c>
      <c r="B570" s="396">
        <v>585</v>
      </c>
      <c r="C570" s="398" t="s">
        <v>983</v>
      </c>
      <c r="D570" s="178">
        <v>0.08</v>
      </c>
      <c r="E570" s="29" t="s">
        <v>554</v>
      </c>
      <c r="F570" s="29" t="s">
        <v>34</v>
      </c>
      <c r="G570" s="430">
        <v>0</v>
      </c>
    </row>
    <row r="571" spans="1:7" x14ac:dyDescent="0.3">
      <c r="A571" s="427"/>
      <c r="B571" s="428"/>
      <c r="C571" s="429"/>
      <c r="D571" s="87">
        <v>0</v>
      </c>
      <c r="E571" s="71" t="s">
        <v>257</v>
      </c>
      <c r="F571" s="71" t="s">
        <v>258</v>
      </c>
      <c r="G571" s="431"/>
    </row>
    <row r="572" spans="1:7" x14ac:dyDescent="0.3">
      <c r="A572" s="17">
        <v>307</v>
      </c>
      <c r="B572" s="213">
        <v>192</v>
      </c>
      <c r="C572" s="158" t="s">
        <v>984</v>
      </c>
      <c r="D572" s="65">
        <v>0.1</v>
      </c>
      <c r="E572" s="68" t="s">
        <v>199</v>
      </c>
      <c r="F572" s="68" t="s">
        <v>985</v>
      </c>
      <c r="G572" s="57">
        <v>0.1</v>
      </c>
    </row>
    <row r="573" spans="1:7" ht="15.5" x14ac:dyDescent="0.3">
      <c r="A573" s="411" t="s">
        <v>986</v>
      </c>
      <c r="B573" s="412"/>
      <c r="C573" s="412"/>
      <c r="D573" s="412"/>
      <c r="E573" s="412"/>
      <c r="F573" s="412"/>
      <c r="G573" s="413"/>
    </row>
    <row r="574" spans="1:7" ht="14" x14ac:dyDescent="0.3">
      <c r="A574" s="414" t="s">
        <v>987</v>
      </c>
      <c r="B574" s="415"/>
      <c r="C574" s="415"/>
      <c r="D574" s="415"/>
      <c r="E574" s="415"/>
      <c r="F574" s="415"/>
      <c r="G574" s="416"/>
    </row>
    <row r="575" spans="1:7" x14ac:dyDescent="0.3">
      <c r="A575" s="402">
        <v>308</v>
      </c>
      <c r="B575" s="417" t="s">
        <v>988</v>
      </c>
      <c r="C575" s="419" t="s">
        <v>989</v>
      </c>
      <c r="D575" s="177">
        <v>0.15</v>
      </c>
      <c r="E575" s="18" t="s">
        <v>990</v>
      </c>
      <c r="F575" s="18" t="s">
        <v>34</v>
      </c>
      <c r="G575" s="421">
        <v>0.1</v>
      </c>
    </row>
    <row r="576" spans="1:7" x14ac:dyDescent="0.3">
      <c r="A576" s="403"/>
      <c r="B576" s="418"/>
      <c r="C576" s="420"/>
      <c r="D576" s="179">
        <v>0.1</v>
      </c>
      <c r="E576" s="34" t="s">
        <v>991</v>
      </c>
      <c r="F576" s="34" t="s">
        <v>992</v>
      </c>
      <c r="G576" s="422"/>
    </row>
    <row r="577" spans="1:7" x14ac:dyDescent="0.3">
      <c r="A577" s="402">
        <v>309</v>
      </c>
      <c r="B577" s="404">
        <v>598</v>
      </c>
      <c r="C577" s="405" t="s">
        <v>993</v>
      </c>
      <c r="D577" s="178">
        <v>0.08</v>
      </c>
      <c r="E577" s="29" t="s">
        <v>994</v>
      </c>
      <c r="F577" s="29" t="s">
        <v>995</v>
      </c>
      <c r="G577" s="406">
        <v>0.1</v>
      </c>
    </row>
    <row r="578" spans="1:7" ht="15.25" customHeight="1" x14ac:dyDescent="0.3">
      <c r="A578" s="403"/>
      <c r="B578" s="404"/>
      <c r="C578" s="405"/>
      <c r="D578" s="28">
        <v>0.1</v>
      </c>
      <c r="E578" s="29" t="s">
        <v>996</v>
      </c>
      <c r="F578" s="29" t="s">
        <v>69</v>
      </c>
      <c r="G578" s="406"/>
    </row>
    <row r="579" spans="1:7" x14ac:dyDescent="0.3">
      <c r="A579" s="402">
        <v>310</v>
      </c>
      <c r="B579" s="407">
        <v>198</v>
      </c>
      <c r="C579" s="409" t="s">
        <v>997</v>
      </c>
      <c r="D579" s="178">
        <v>7.4999999999999997E-2</v>
      </c>
      <c r="E579" s="29" t="s">
        <v>998</v>
      </c>
      <c r="F579" s="29" t="s">
        <v>34</v>
      </c>
      <c r="G579" s="399">
        <v>0.1</v>
      </c>
    </row>
    <row r="580" spans="1:7" x14ac:dyDescent="0.3">
      <c r="A580" s="403"/>
      <c r="B580" s="408"/>
      <c r="C580" s="410"/>
      <c r="D580" s="28">
        <v>0.1</v>
      </c>
      <c r="E580" s="29" t="s">
        <v>711</v>
      </c>
      <c r="F580" s="29" t="s">
        <v>69</v>
      </c>
      <c r="G580" s="399"/>
    </row>
    <row r="581" spans="1:7" x14ac:dyDescent="0.3">
      <c r="A581" s="33">
        <v>311</v>
      </c>
      <c r="B581" s="34">
        <v>268</v>
      </c>
      <c r="C581" s="40" t="s">
        <v>999</v>
      </c>
      <c r="D581" s="179">
        <v>0.1</v>
      </c>
      <c r="E581" s="34" t="s">
        <v>1000</v>
      </c>
      <c r="F581" s="131" t="s">
        <v>883</v>
      </c>
      <c r="G581" s="37">
        <v>0.1</v>
      </c>
    </row>
    <row r="582" spans="1:7" x14ac:dyDescent="0.3">
      <c r="A582" s="146">
        <v>312</v>
      </c>
      <c r="B582" s="68">
        <v>602</v>
      </c>
      <c r="C582" s="97" t="s">
        <v>1001</v>
      </c>
      <c r="D582" s="183">
        <v>0.1</v>
      </c>
      <c r="E582" s="68" t="s">
        <v>1002</v>
      </c>
      <c r="F582" s="68" t="s">
        <v>1003</v>
      </c>
      <c r="G582" s="98">
        <v>0.1</v>
      </c>
    </row>
    <row r="583" spans="1:7" ht="14" x14ac:dyDescent="0.3">
      <c r="A583" s="389" t="s">
        <v>1004</v>
      </c>
      <c r="B583" s="390"/>
      <c r="C583" s="390"/>
      <c r="D583" s="390"/>
      <c r="E583" s="390"/>
      <c r="F583" s="390"/>
      <c r="G583" s="391"/>
    </row>
    <row r="584" spans="1:7" x14ac:dyDescent="0.3">
      <c r="A584" s="17">
        <v>313</v>
      </c>
      <c r="B584" s="18">
        <v>204</v>
      </c>
      <c r="C584" s="19" t="s">
        <v>1005</v>
      </c>
      <c r="D584" s="177">
        <v>0.06</v>
      </c>
      <c r="E584" s="18" t="s">
        <v>33</v>
      </c>
      <c r="F584" s="18" t="s">
        <v>108</v>
      </c>
      <c r="G584" s="22">
        <v>0.06</v>
      </c>
    </row>
    <row r="585" spans="1:7" x14ac:dyDescent="0.3">
      <c r="A585" s="17">
        <v>314</v>
      </c>
      <c r="B585" s="60" t="s">
        <v>1006</v>
      </c>
      <c r="C585" s="40" t="s">
        <v>1007</v>
      </c>
      <c r="D585" s="179">
        <v>0.1</v>
      </c>
      <c r="E585" s="34" t="s">
        <v>1008</v>
      </c>
      <c r="F585" s="34" t="s">
        <v>34</v>
      </c>
      <c r="G585" s="37">
        <v>0.1</v>
      </c>
    </row>
    <row r="586" spans="1:7" ht="15.25" customHeight="1" x14ac:dyDescent="0.3">
      <c r="A586" s="17">
        <v>315</v>
      </c>
      <c r="B586" s="34">
        <v>600</v>
      </c>
      <c r="C586" s="40" t="s">
        <v>1009</v>
      </c>
      <c r="D586" s="179">
        <v>0.05</v>
      </c>
      <c r="E586" s="34" t="s">
        <v>33</v>
      </c>
      <c r="F586" s="34" t="s">
        <v>34</v>
      </c>
      <c r="G586" s="37">
        <v>0.05</v>
      </c>
    </row>
    <row r="587" spans="1:7" x14ac:dyDescent="0.3">
      <c r="A587" s="17">
        <v>316</v>
      </c>
      <c r="B587" s="34">
        <v>601</v>
      </c>
      <c r="C587" s="40" t="s">
        <v>1010</v>
      </c>
      <c r="D587" s="179">
        <v>0.1</v>
      </c>
      <c r="E587" s="34" t="s">
        <v>850</v>
      </c>
      <c r="F587" s="34" t="s">
        <v>108</v>
      </c>
      <c r="G587" s="37">
        <v>0.1</v>
      </c>
    </row>
    <row r="588" spans="1:7" x14ac:dyDescent="0.3">
      <c r="A588" s="17">
        <v>317</v>
      </c>
      <c r="B588" s="34">
        <v>474</v>
      </c>
      <c r="C588" s="40" t="s">
        <v>1011</v>
      </c>
      <c r="D588" s="179">
        <v>0.09</v>
      </c>
      <c r="E588" s="34" t="s">
        <v>33</v>
      </c>
      <c r="F588" s="34" t="s">
        <v>34</v>
      </c>
      <c r="G588" s="37">
        <v>0.09</v>
      </c>
    </row>
    <row r="589" spans="1:7" x14ac:dyDescent="0.3">
      <c r="A589" s="392">
        <v>318</v>
      </c>
      <c r="B589" s="395">
        <v>226</v>
      </c>
      <c r="C589" s="397" t="s">
        <v>1012</v>
      </c>
      <c r="D589" s="178">
        <v>0.01</v>
      </c>
      <c r="E589" s="29" t="s">
        <v>130</v>
      </c>
      <c r="F589" s="29" t="s">
        <v>34</v>
      </c>
      <c r="G589" s="399">
        <v>0.1</v>
      </c>
    </row>
    <row r="590" spans="1:7" x14ac:dyDescent="0.3">
      <c r="A590" s="393"/>
      <c r="B590" s="396"/>
      <c r="C590" s="398"/>
      <c r="D590" s="87">
        <v>0.03</v>
      </c>
      <c r="E590" s="71" t="s">
        <v>1013</v>
      </c>
      <c r="F590" s="71" t="s">
        <v>648</v>
      </c>
      <c r="G590" s="400"/>
    </row>
    <row r="591" spans="1:7" x14ac:dyDescent="0.3">
      <c r="A591" s="394"/>
      <c r="B591" s="396"/>
      <c r="C591" s="398"/>
      <c r="D591" s="87">
        <v>0.1</v>
      </c>
      <c r="E591" s="71" t="s">
        <v>1014</v>
      </c>
      <c r="F591" s="71" t="s">
        <v>964</v>
      </c>
      <c r="G591" s="401"/>
    </row>
    <row r="592" spans="1:7" ht="14" x14ac:dyDescent="0.3">
      <c r="A592" s="389" t="s">
        <v>1015</v>
      </c>
      <c r="B592" s="390"/>
      <c r="C592" s="390"/>
      <c r="D592" s="390"/>
      <c r="E592" s="390"/>
      <c r="F592" s="390"/>
      <c r="G592" s="391"/>
    </row>
    <row r="593" spans="1:7" x14ac:dyDescent="0.3">
      <c r="A593" s="381">
        <v>319</v>
      </c>
      <c r="B593" s="383">
        <v>264</v>
      </c>
      <c r="C593" s="385" t="s">
        <v>1016</v>
      </c>
      <c r="D593" s="177">
        <v>0.1</v>
      </c>
      <c r="E593" s="18" t="s">
        <v>130</v>
      </c>
      <c r="F593" s="18" t="s">
        <v>34</v>
      </c>
      <c r="G593" s="387">
        <v>0.08</v>
      </c>
    </row>
    <row r="594" spans="1:7" x14ac:dyDescent="0.3">
      <c r="A594" s="382"/>
      <c r="B594" s="384"/>
      <c r="C594" s="386"/>
      <c r="D594" s="177">
        <v>0.08</v>
      </c>
      <c r="E594" s="18" t="s">
        <v>255</v>
      </c>
      <c r="F594" s="18" t="s">
        <v>256</v>
      </c>
      <c r="G594" s="388"/>
    </row>
    <row r="595" spans="1:7" x14ac:dyDescent="0.3">
      <c r="A595" s="17">
        <v>320</v>
      </c>
      <c r="B595" s="79">
        <v>306</v>
      </c>
      <c r="C595" s="41" t="s">
        <v>1017</v>
      </c>
      <c r="D595" s="178">
        <v>0.1</v>
      </c>
      <c r="E595" s="29" t="s">
        <v>1018</v>
      </c>
      <c r="F595" s="29" t="s">
        <v>1019</v>
      </c>
      <c r="G595" s="39">
        <v>0.1</v>
      </c>
    </row>
    <row r="596" spans="1:7" x14ac:dyDescent="0.3">
      <c r="A596" s="17">
        <v>321</v>
      </c>
      <c r="B596" s="29">
        <v>335</v>
      </c>
      <c r="C596" s="41" t="s">
        <v>1020</v>
      </c>
      <c r="D596" s="28">
        <v>0.1</v>
      </c>
      <c r="E596" s="29" t="s">
        <v>416</v>
      </c>
      <c r="F596" s="29" t="s">
        <v>783</v>
      </c>
      <c r="G596" s="214">
        <v>0.1</v>
      </c>
    </row>
    <row r="597" spans="1:7" ht="13.5" thickBot="1" x14ac:dyDescent="0.35">
      <c r="A597" s="196">
        <v>322</v>
      </c>
      <c r="B597" s="215">
        <v>219</v>
      </c>
      <c r="C597" s="216" t="s">
        <v>1021</v>
      </c>
      <c r="D597" s="217">
        <v>0.1</v>
      </c>
      <c r="E597" s="218" t="s">
        <v>1022</v>
      </c>
      <c r="F597" s="219" t="s">
        <v>1023</v>
      </c>
      <c r="G597" s="220">
        <v>0.1</v>
      </c>
    </row>
    <row r="598" spans="1:7" ht="13.5" thickTop="1" x14ac:dyDescent="0.3"/>
  </sheetData>
  <mergeCells count="575">
    <mergeCell ref="A17:G17"/>
    <mergeCell ref="A18:G18"/>
    <mergeCell ref="A20:G20"/>
    <mergeCell ref="A21:G21"/>
    <mergeCell ref="A22:A23"/>
    <mergeCell ref="B22:B23"/>
    <mergeCell ref="C22:C23"/>
    <mergeCell ref="G22:G23"/>
    <mergeCell ref="A6:C6"/>
    <mergeCell ref="A9:G9"/>
    <mergeCell ref="A10:G10"/>
    <mergeCell ref="A13:A15"/>
    <mergeCell ref="B13:B15"/>
    <mergeCell ref="C13:C15"/>
    <mergeCell ref="D13:D15"/>
    <mergeCell ref="E13:E15"/>
    <mergeCell ref="F13:F15"/>
    <mergeCell ref="G13:G15"/>
    <mergeCell ref="A28:G28"/>
    <mergeCell ref="A32:G32"/>
    <mergeCell ref="A35:G35"/>
    <mergeCell ref="A37:A38"/>
    <mergeCell ref="B37:B38"/>
    <mergeCell ref="C37:C38"/>
    <mergeCell ref="G37:G38"/>
    <mergeCell ref="A24:A25"/>
    <mergeCell ref="B24:B25"/>
    <mergeCell ref="C24:C25"/>
    <mergeCell ref="G24:G25"/>
    <mergeCell ref="A26:A27"/>
    <mergeCell ref="B26:B27"/>
    <mergeCell ref="C26:C27"/>
    <mergeCell ref="G26:G27"/>
    <mergeCell ref="A41:A42"/>
    <mergeCell ref="B41:B42"/>
    <mergeCell ref="C41:C42"/>
    <mergeCell ref="G41:G42"/>
    <mergeCell ref="A44:G44"/>
    <mergeCell ref="A47:A48"/>
    <mergeCell ref="B47:B48"/>
    <mergeCell ref="C47:C48"/>
    <mergeCell ref="G47:G48"/>
    <mergeCell ref="A49:A50"/>
    <mergeCell ref="B49:B50"/>
    <mergeCell ref="C49:C50"/>
    <mergeCell ref="G49:G50"/>
    <mergeCell ref="A52:G52"/>
    <mergeCell ref="A54:A55"/>
    <mergeCell ref="B54:B55"/>
    <mergeCell ref="C54:C55"/>
    <mergeCell ref="G54:G55"/>
    <mergeCell ref="A56:G56"/>
    <mergeCell ref="A60:A61"/>
    <mergeCell ref="B60:B61"/>
    <mergeCell ref="C60:C61"/>
    <mergeCell ref="G60:G61"/>
    <mergeCell ref="A65:A66"/>
    <mergeCell ref="B65:B66"/>
    <mergeCell ref="C65:C66"/>
    <mergeCell ref="G65:G66"/>
    <mergeCell ref="A80:A81"/>
    <mergeCell ref="B80:B81"/>
    <mergeCell ref="C80:C81"/>
    <mergeCell ref="G80:G81"/>
    <mergeCell ref="A83:A84"/>
    <mergeCell ref="B83:B84"/>
    <mergeCell ref="C83:C84"/>
    <mergeCell ref="G83:G84"/>
    <mergeCell ref="A67:G67"/>
    <mergeCell ref="A72:G72"/>
    <mergeCell ref="A73:G73"/>
    <mergeCell ref="A74:A77"/>
    <mergeCell ref="B74:B77"/>
    <mergeCell ref="C74:C77"/>
    <mergeCell ref="G74:G77"/>
    <mergeCell ref="A85:A87"/>
    <mergeCell ref="B85:B87"/>
    <mergeCell ref="C85:C87"/>
    <mergeCell ref="G85:G87"/>
    <mergeCell ref="A88:G88"/>
    <mergeCell ref="A89:A90"/>
    <mergeCell ref="B89:B90"/>
    <mergeCell ref="C89:C90"/>
    <mergeCell ref="G89:G90"/>
    <mergeCell ref="G92:G93"/>
    <mergeCell ref="A95:G95"/>
    <mergeCell ref="A96:A97"/>
    <mergeCell ref="B96:B97"/>
    <mergeCell ref="C96:C97"/>
    <mergeCell ref="G96:G97"/>
    <mergeCell ref="A92:A93"/>
    <mergeCell ref="B92:B93"/>
    <mergeCell ref="C92:C93"/>
    <mergeCell ref="D92:D93"/>
    <mergeCell ref="E92:E93"/>
    <mergeCell ref="F92:F93"/>
    <mergeCell ref="A104:G104"/>
    <mergeCell ref="A106:A107"/>
    <mergeCell ref="B106:B107"/>
    <mergeCell ref="C106:C107"/>
    <mergeCell ref="G106:G107"/>
    <mergeCell ref="A111:G111"/>
    <mergeCell ref="A98:G98"/>
    <mergeCell ref="A99:G99"/>
    <mergeCell ref="A100:A101"/>
    <mergeCell ref="B100:B101"/>
    <mergeCell ref="C100:C101"/>
    <mergeCell ref="G100:G101"/>
    <mergeCell ref="A118:G118"/>
    <mergeCell ref="A119:G119"/>
    <mergeCell ref="A120:A121"/>
    <mergeCell ref="B120:B121"/>
    <mergeCell ref="C120:C121"/>
    <mergeCell ref="G120:G121"/>
    <mergeCell ref="A112:A114"/>
    <mergeCell ref="B112:B114"/>
    <mergeCell ref="C112:C114"/>
    <mergeCell ref="G112:G114"/>
    <mergeCell ref="D113:D114"/>
    <mergeCell ref="A116:G116"/>
    <mergeCell ref="A129:G129"/>
    <mergeCell ref="A135:A136"/>
    <mergeCell ref="B135:B136"/>
    <mergeCell ref="C135:C136"/>
    <mergeCell ref="G135:G136"/>
    <mergeCell ref="A138:G138"/>
    <mergeCell ref="A122:A124"/>
    <mergeCell ref="B122:B124"/>
    <mergeCell ref="C122:C124"/>
    <mergeCell ref="G122:G124"/>
    <mergeCell ref="A125:G125"/>
    <mergeCell ref="A126:A127"/>
    <mergeCell ref="B126:B127"/>
    <mergeCell ref="C126:C127"/>
    <mergeCell ref="G126:G127"/>
    <mergeCell ref="A145:A149"/>
    <mergeCell ref="B145:B149"/>
    <mergeCell ref="C145:C149"/>
    <mergeCell ref="G145:G149"/>
    <mergeCell ref="A151:A152"/>
    <mergeCell ref="B151:B152"/>
    <mergeCell ref="C151:C152"/>
    <mergeCell ref="G151:G152"/>
    <mergeCell ref="A139:A142"/>
    <mergeCell ref="B139:B142"/>
    <mergeCell ref="C139:C142"/>
    <mergeCell ref="G139:G142"/>
    <mergeCell ref="A143:G143"/>
    <mergeCell ref="A144:G144"/>
    <mergeCell ref="A162:G162"/>
    <mergeCell ref="A164:G164"/>
    <mergeCell ref="A165:G165"/>
    <mergeCell ref="A166:A167"/>
    <mergeCell ref="B166:B167"/>
    <mergeCell ref="C166:C167"/>
    <mergeCell ref="G166:G167"/>
    <mergeCell ref="A153:A155"/>
    <mergeCell ref="B153:B155"/>
    <mergeCell ref="C153:C155"/>
    <mergeCell ref="G153:G155"/>
    <mergeCell ref="A156:G156"/>
    <mergeCell ref="A160:A161"/>
    <mergeCell ref="B160:B161"/>
    <mergeCell ref="C160:C161"/>
    <mergeCell ref="G160:G161"/>
    <mergeCell ref="A172:G172"/>
    <mergeCell ref="A173:G173"/>
    <mergeCell ref="A175:G175"/>
    <mergeCell ref="A176:G176"/>
    <mergeCell ref="A178:G178"/>
    <mergeCell ref="A179:G179"/>
    <mergeCell ref="A168:A169"/>
    <mergeCell ref="B168:B169"/>
    <mergeCell ref="C168:C169"/>
    <mergeCell ref="G168:G169"/>
    <mergeCell ref="A170:G170"/>
    <mergeCell ref="A171:G171"/>
    <mergeCell ref="A186:G186"/>
    <mergeCell ref="A187:A190"/>
    <mergeCell ref="B187:B190"/>
    <mergeCell ref="C187:C190"/>
    <mergeCell ref="G187:G190"/>
    <mergeCell ref="A192:A194"/>
    <mergeCell ref="B192:B194"/>
    <mergeCell ref="C192:C194"/>
    <mergeCell ref="G192:G194"/>
    <mergeCell ref="A206:A209"/>
    <mergeCell ref="B206:B209"/>
    <mergeCell ref="C206:C209"/>
    <mergeCell ref="G206:G209"/>
    <mergeCell ref="A214:A215"/>
    <mergeCell ref="B214:B215"/>
    <mergeCell ref="C214:C215"/>
    <mergeCell ref="G214:G215"/>
    <mergeCell ref="A195:A196"/>
    <mergeCell ref="B195:B196"/>
    <mergeCell ref="C195:C196"/>
    <mergeCell ref="G195:G196"/>
    <mergeCell ref="A198:G198"/>
    <mergeCell ref="A205:G205"/>
    <mergeCell ref="A216:A217"/>
    <mergeCell ref="B216:B217"/>
    <mergeCell ref="G216:G217"/>
    <mergeCell ref="A221:G221"/>
    <mergeCell ref="A222:G222"/>
    <mergeCell ref="A223:A224"/>
    <mergeCell ref="B223:B224"/>
    <mergeCell ref="C223:C224"/>
    <mergeCell ref="G223:G224"/>
    <mergeCell ref="A236:G236"/>
    <mergeCell ref="A237:A238"/>
    <mergeCell ref="B237:B238"/>
    <mergeCell ref="C237:C238"/>
    <mergeCell ref="G237:G238"/>
    <mergeCell ref="A241:G241"/>
    <mergeCell ref="A226:A228"/>
    <mergeCell ref="B226:B228"/>
    <mergeCell ref="C226:C228"/>
    <mergeCell ref="G226:G228"/>
    <mergeCell ref="A232:A233"/>
    <mergeCell ref="B232:B233"/>
    <mergeCell ref="C232:C233"/>
    <mergeCell ref="G232:G233"/>
    <mergeCell ref="A251:A252"/>
    <mergeCell ref="B251:B252"/>
    <mergeCell ref="C251:C252"/>
    <mergeCell ref="G251:G252"/>
    <mergeCell ref="A254:A256"/>
    <mergeCell ref="B254:B256"/>
    <mergeCell ref="C254:C256"/>
    <mergeCell ref="G254:G256"/>
    <mergeCell ref="A243:G243"/>
    <mergeCell ref="A247:A248"/>
    <mergeCell ref="B247:B248"/>
    <mergeCell ref="C247:C248"/>
    <mergeCell ref="G247:G248"/>
    <mergeCell ref="A249:G249"/>
    <mergeCell ref="A259:G259"/>
    <mergeCell ref="A260:A262"/>
    <mergeCell ref="B260:B262"/>
    <mergeCell ref="C260:C262"/>
    <mergeCell ref="G260:G262"/>
    <mergeCell ref="A264:A266"/>
    <mergeCell ref="B264:B266"/>
    <mergeCell ref="C264:C266"/>
    <mergeCell ref="G264:G266"/>
    <mergeCell ref="A274:A276"/>
    <mergeCell ref="B274:B276"/>
    <mergeCell ref="C274:C276"/>
    <mergeCell ref="G274:G276"/>
    <mergeCell ref="A279:A280"/>
    <mergeCell ref="B279:B280"/>
    <mergeCell ref="C279:C280"/>
    <mergeCell ref="G279:G280"/>
    <mergeCell ref="A268:G268"/>
    <mergeCell ref="A269:G269"/>
    <mergeCell ref="A270:A271"/>
    <mergeCell ref="B270:B271"/>
    <mergeCell ref="C270:C271"/>
    <mergeCell ref="G270:G271"/>
    <mergeCell ref="A287:G287"/>
    <mergeCell ref="A288:A289"/>
    <mergeCell ref="B288:B289"/>
    <mergeCell ref="C288:C289"/>
    <mergeCell ref="G288:G289"/>
    <mergeCell ref="A292:G292"/>
    <mergeCell ref="A281:A282"/>
    <mergeCell ref="B281:B282"/>
    <mergeCell ref="C281:C282"/>
    <mergeCell ref="G281:G282"/>
    <mergeCell ref="A284:G284"/>
    <mergeCell ref="A285:G285"/>
    <mergeCell ref="A293:G293"/>
    <mergeCell ref="A294:A296"/>
    <mergeCell ref="B294:B296"/>
    <mergeCell ref="C294:C296"/>
    <mergeCell ref="G294:G296"/>
    <mergeCell ref="A297:A298"/>
    <mergeCell ref="B297:B298"/>
    <mergeCell ref="C297:C298"/>
    <mergeCell ref="G297:G298"/>
    <mergeCell ref="A300:A301"/>
    <mergeCell ref="B300:B301"/>
    <mergeCell ref="C300:C301"/>
    <mergeCell ref="G300:G301"/>
    <mergeCell ref="A306:G306"/>
    <mergeCell ref="A307:A308"/>
    <mergeCell ref="B307:B308"/>
    <mergeCell ref="C307:C308"/>
    <mergeCell ref="G307:G308"/>
    <mergeCell ref="A322:A325"/>
    <mergeCell ref="B322:B325"/>
    <mergeCell ref="C322:C325"/>
    <mergeCell ref="G322:G325"/>
    <mergeCell ref="A332:A333"/>
    <mergeCell ref="B332:B333"/>
    <mergeCell ref="C332:C333"/>
    <mergeCell ref="G332:G333"/>
    <mergeCell ref="A312:A313"/>
    <mergeCell ref="B312:B313"/>
    <mergeCell ref="C312:C313"/>
    <mergeCell ref="G312:G313"/>
    <mergeCell ref="A320:G320"/>
    <mergeCell ref="A321:G321"/>
    <mergeCell ref="A335:G335"/>
    <mergeCell ref="A336:A338"/>
    <mergeCell ref="B336:B338"/>
    <mergeCell ref="C336:C338"/>
    <mergeCell ref="G336:G338"/>
    <mergeCell ref="A339:A340"/>
    <mergeCell ref="B339:B340"/>
    <mergeCell ref="C339:C340"/>
    <mergeCell ref="G339:G340"/>
    <mergeCell ref="A342:A345"/>
    <mergeCell ref="B342:B345"/>
    <mergeCell ref="C342:C345"/>
    <mergeCell ref="G342:G345"/>
    <mergeCell ref="A346:G346"/>
    <mergeCell ref="A347:A348"/>
    <mergeCell ref="B347:B348"/>
    <mergeCell ref="C347:C348"/>
    <mergeCell ref="G347:G348"/>
    <mergeCell ref="A358:G358"/>
    <mergeCell ref="A359:G359"/>
    <mergeCell ref="A360:A361"/>
    <mergeCell ref="B360:B361"/>
    <mergeCell ref="C360:C361"/>
    <mergeCell ref="G360:G361"/>
    <mergeCell ref="A352:A353"/>
    <mergeCell ref="B352:B353"/>
    <mergeCell ref="C352:C353"/>
    <mergeCell ref="G352:G353"/>
    <mergeCell ref="A355:A356"/>
    <mergeCell ref="B355:B356"/>
    <mergeCell ref="C355:C356"/>
    <mergeCell ref="G355:G356"/>
    <mergeCell ref="A367:A369"/>
    <mergeCell ref="B367:B369"/>
    <mergeCell ref="C367:C369"/>
    <mergeCell ref="G367:G369"/>
    <mergeCell ref="A370:A371"/>
    <mergeCell ref="B370:B371"/>
    <mergeCell ref="C370:C371"/>
    <mergeCell ref="G370:G371"/>
    <mergeCell ref="A362:A363"/>
    <mergeCell ref="B362:B363"/>
    <mergeCell ref="C362:C363"/>
    <mergeCell ref="G362:G363"/>
    <mergeCell ref="A364:A366"/>
    <mergeCell ref="B364:B366"/>
    <mergeCell ref="C364:C366"/>
    <mergeCell ref="G364:G366"/>
    <mergeCell ref="A382:G382"/>
    <mergeCell ref="A383:G383"/>
    <mergeCell ref="A384:A385"/>
    <mergeCell ref="B384:B385"/>
    <mergeCell ref="C384:C385"/>
    <mergeCell ref="G384:G385"/>
    <mergeCell ref="A373:G373"/>
    <mergeCell ref="A374:A376"/>
    <mergeCell ref="B374:B376"/>
    <mergeCell ref="C374:C376"/>
    <mergeCell ref="G374:G376"/>
    <mergeCell ref="A378:A380"/>
    <mergeCell ref="B378:B380"/>
    <mergeCell ref="C378:C380"/>
    <mergeCell ref="G378:G380"/>
    <mergeCell ref="A387:A388"/>
    <mergeCell ref="B387:B388"/>
    <mergeCell ref="C387:C388"/>
    <mergeCell ref="G387:G388"/>
    <mergeCell ref="A394:G394"/>
    <mergeCell ref="A396:A397"/>
    <mergeCell ref="B396:B397"/>
    <mergeCell ref="C396:C397"/>
    <mergeCell ref="G396:G397"/>
    <mergeCell ref="H407:L408"/>
    <mergeCell ref="A408:A409"/>
    <mergeCell ref="B408:B409"/>
    <mergeCell ref="C408:C409"/>
    <mergeCell ref="G408:G409"/>
    <mergeCell ref="A398:G398"/>
    <mergeCell ref="A400:A401"/>
    <mergeCell ref="B400:B401"/>
    <mergeCell ref="C400:C401"/>
    <mergeCell ref="G400:G401"/>
    <mergeCell ref="A403:A404"/>
    <mergeCell ref="B403:B404"/>
    <mergeCell ref="C403:C404"/>
    <mergeCell ref="G403:G404"/>
    <mergeCell ref="A410:A411"/>
    <mergeCell ref="B410:B411"/>
    <mergeCell ref="C410:C411"/>
    <mergeCell ref="G410:G411"/>
    <mergeCell ref="A412:A413"/>
    <mergeCell ref="B412:B413"/>
    <mergeCell ref="C412:C413"/>
    <mergeCell ref="G412:G413"/>
    <mergeCell ref="A405:G405"/>
    <mergeCell ref="A406:A407"/>
    <mergeCell ref="B406:B407"/>
    <mergeCell ref="C406:C407"/>
    <mergeCell ref="G406:G407"/>
    <mergeCell ref="A420:A421"/>
    <mergeCell ref="B420:B421"/>
    <mergeCell ref="C420:C421"/>
    <mergeCell ref="G420:G421"/>
    <mergeCell ref="A422:A423"/>
    <mergeCell ref="B422:B423"/>
    <mergeCell ref="C422:C423"/>
    <mergeCell ref="G422:G423"/>
    <mergeCell ref="A414:G414"/>
    <mergeCell ref="A417:G417"/>
    <mergeCell ref="A418:A419"/>
    <mergeCell ref="B418:B419"/>
    <mergeCell ref="C418:C419"/>
    <mergeCell ref="G418:G419"/>
    <mergeCell ref="A429:G429"/>
    <mergeCell ref="A431:A432"/>
    <mergeCell ref="B431:B432"/>
    <mergeCell ref="C431:C432"/>
    <mergeCell ref="G431:G432"/>
    <mergeCell ref="A433:A436"/>
    <mergeCell ref="B433:B436"/>
    <mergeCell ref="C433:C436"/>
    <mergeCell ref="G433:G436"/>
    <mergeCell ref="A443:A447"/>
    <mergeCell ref="B443:B447"/>
    <mergeCell ref="C443:C447"/>
    <mergeCell ref="G443:G447"/>
    <mergeCell ref="A449:G449"/>
    <mergeCell ref="A452:G452"/>
    <mergeCell ref="A437:A440"/>
    <mergeCell ref="B437:B440"/>
    <mergeCell ref="C437:C440"/>
    <mergeCell ref="G437:G440"/>
    <mergeCell ref="A441:G441"/>
    <mergeCell ref="A442:G442"/>
    <mergeCell ref="A460:A461"/>
    <mergeCell ref="B460:B461"/>
    <mergeCell ref="C460:C461"/>
    <mergeCell ref="G460:G461"/>
    <mergeCell ref="A463:A464"/>
    <mergeCell ref="B463:B464"/>
    <mergeCell ref="C463:C464"/>
    <mergeCell ref="G463:G464"/>
    <mergeCell ref="A453:A454"/>
    <mergeCell ref="B453:B454"/>
    <mergeCell ref="C453:C454"/>
    <mergeCell ref="G453:G454"/>
    <mergeCell ref="A456:G456"/>
    <mergeCell ref="A458:A459"/>
    <mergeCell ref="B458:B459"/>
    <mergeCell ref="C458:C459"/>
    <mergeCell ref="A480:G480"/>
    <mergeCell ref="A481:G481"/>
    <mergeCell ref="A482:A483"/>
    <mergeCell ref="B482:B483"/>
    <mergeCell ref="C482:C483"/>
    <mergeCell ref="G482:G483"/>
    <mergeCell ref="A466:G466"/>
    <mergeCell ref="A467:G467"/>
    <mergeCell ref="A470:G470"/>
    <mergeCell ref="A475:G475"/>
    <mergeCell ref="A476:A478"/>
    <mergeCell ref="B476:B478"/>
    <mergeCell ref="C476:C478"/>
    <mergeCell ref="G476:G478"/>
    <mergeCell ref="A484:A485"/>
    <mergeCell ref="B484:B485"/>
    <mergeCell ref="C484:C485"/>
    <mergeCell ref="G484:G485"/>
    <mergeCell ref="A486:A487"/>
    <mergeCell ref="B486:B487"/>
    <mergeCell ref="C486:C487"/>
    <mergeCell ref="D486:D487"/>
    <mergeCell ref="E486:E487"/>
    <mergeCell ref="G486:G487"/>
    <mergeCell ref="A503:A504"/>
    <mergeCell ref="B503:B504"/>
    <mergeCell ref="C503:C504"/>
    <mergeCell ref="G503:G504"/>
    <mergeCell ref="A506:A507"/>
    <mergeCell ref="B506:B507"/>
    <mergeCell ref="C506:C507"/>
    <mergeCell ref="G506:G507"/>
    <mergeCell ref="A492:A493"/>
    <mergeCell ref="B492:B493"/>
    <mergeCell ref="C492:C493"/>
    <mergeCell ref="G492:G493"/>
    <mergeCell ref="A496:G496"/>
    <mergeCell ref="A498:A499"/>
    <mergeCell ref="B498:B499"/>
    <mergeCell ref="C498:C499"/>
    <mergeCell ref="G498:G499"/>
    <mergeCell ref="A516:G516"/>
    <mergeCell ref="A518:A519"/>
    <mergeCell ref="B518:B519"/>
    <mergeCell ref="C518:C519"/>
    <mergeCell ref="G518:G519"/>
    <mergeCell ref="A520:G520"/>
    <mergeCell ref="A509:G509"/>
    <mergeCell ref="A510:G510"/>
    <mergeCell ref="A512:A513"/>
    <mergeCell ref="B512:B513"/>
    <mergeCell ref="C512:C513"/>
    <mergeCell ref="G512:G513"/>
    <mergeCell ref="A523:G523"/>
    <mergeCell ref="A524:A526"/>
    <mergeCell ref="B524:B526"/>
    <mergeCell ref="C524:C526"/>
    <mergeCell ref="G524:G526"/>
    <mergeCell ref="A530:A531"/>
    <mergeCell ref="B530:B531"/>
    <mergeCell ref="C530:C531"/>
    <mergeCell ref="G530:G531"/>
    <mergeCell ref="A532:G532"/>
    <mergeCell ref="A533:A534"/>
    <mergeCell ref="B533:B534"/>
    <mergeCell ref="C533:C534"/>
    <mergeCell ref="G533:G534"/>
    <mergeCell ref="A540:A541"/>
    <mergeCell ref="B540:B541"/>
    <mergeCell ref="C540:C541"/>
    <mergeCell ref="G540:G541"/>
    <mergeCell ref="A544:G544"/>
    <mergeCell ref="A545:A546"/>
    <mergeCell ref="B545:B546"/>
    <mergeCell ref="C545:C546"/>
    <mergeCell ref="G545:G546"/>
    <mergeCell ref="A547:A548"/>
    <mergeCell ref="B547:B548"/>
    <mergeCell ref="C547:C548"/>
    <mergeCell ref="G547:G548"/>
    <mergeCell ref="A560:G560"/>
    <mergeCell ref="A563:G563"/>
    <mergeCell ref="A565:G565"/>
    <mergeCell ref="A567:G567"/>
    <mergeCell ref="A570:A571"/>
    <mergeCell ref="B570:B571"/>
    <mergeCell ref="C570:C571"/>
    <mergeCell ref="G570:G571"/>
    <mergeCell ref="A549:G549"/>
    <mergeCell ref="A551:A555"/>
    <mergeCell ref="B551:B555"/>
    <mergeCell ref="C551:C555"/>
    <mergeCell ref="G551:G555"/>
    <mergeCell ref="A556:A557"/>
    <mergeCell ref="B556:B557"/>
    <mergeCell ref="C556:C557"/>
    <mergeCell ref="G556:G557"/>
    <mergeCell ref="A577:A578"/>
    <mergeCell ref="B577:B578"/>
    <mergeCell ref="C577:C578"/>
    <mergeCell ref="G577:G578"/>
    <mergeCell ref="A579:A580"/>
    <mergeCell ref="B579:B580"/>
    <mergeCell ref="C579:C580"/>
    <mergeCell ref="G579:G580"/>
    <mergeCell ref="A573:G573"/>
    <mergeCell ref="A574:G574"/>
    <mergeCell ref="A575:A576"/>
    <mergeCell ref="B575:B576"/>
    <mergeCell ref="C575:C576"/>
    <mergeCell ref="G575:G576"/>
    <mergeCell ref="A593:A594"/>
    <mergeCell ref="B593:B594"/>
    <mergeCell ref="C593:C594"/>
    <mergeCell ref="G593:G594"/>
    <mergeCell ref="A583:G583"/>
    <mergeCell ref="A589:A591"/>
    <mergeCell ref="B589:B591"/>
    <mergeCell ref="C589:C591"/>
    <mergeCell ref="G589:G591"/>
    <mergeCell ref="A592:G592"/>
  </mergeCells>
  <pageMargins left="0.15748031496062992" right="0.15748031496062992" top="0.31496062992125984" bottom="0.59055118110236227" header="0.62992125984251968" footer="0.39370078740157483"/>
  <pageSetup paperSize="9" scale="71" orientation="portrait" r:id="rId1"/>
  <headerFooter alignWithMargins="0">
    <oddFooter>&amp;C&amp;P</oddFooter>
  </headerFooter>
  <rowBreaks count="9" manualBreakCount="9">
    <brk id="61" max="6" man="1"/>
    <brk id="127" max="6" man="1"/>
    <brk id="196" max="6" man="1"/>
    <brk id="266" max="6" man="1"/>
    <brk id="333" max="6" man="1"/>
    <brk id="404" max="6" man="1"/>
    <brk id="464" max="6" man="1"/>
    <brk id="522" max="6" man="1"/>
    <brk id="58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5A8C-0128-9346-8199-E05AA086DFCD}">
  <sheetPr codeName="Sheet3"/>
  <dimension ref="A1:I481"/>
  <sheetViews>
    <sheetView zoomScale="144" zoomScaleNormal="100" workbookViewId="0">
      <selection activeCell="A10" sqref="A10:G10"/>
    </sheetView>
  </sheetViews>
  <sheetFormatPr defaultColWidth="7.5" defaultRowHeight="13" x14ac:dyDescent="0.3"/>
  <cols>
    <col min="1" max="1" width="7" style="10" bestFit="1" customWidth="1"/>
    <col min="2" max="2" width="25" style="10" bestFit="1" customWidth="1"/>
    <col min="3" max="3" width="2.83203125" style="10" bestFit="1" customWidth="1"/>
    <col min="4" max="4" width="28.83203125" style="10" customWidth="1"/>
    <col min="5" max="5" width="14.83203125" style="10" bestFit="1" customWidth="1"/>
    <col min="6" max="6" width="16.33203125" style="10" bestFit="1" customWidth="1"/>
    <col min="7" max="7" width="18.83203125" style="10" bestFit="1" customWidth="1"/>
    <col min="8" max="8" width="34" style="10" bestFit="1" customWidth="1"/>
    <col min="9" max="9" width="22.1640625" style="10" bestFit="1" customWidth="1"/>
    <col min="10" max="10" width="7.5" style="6"/>
    <col min="11" max="11" width="8" style="6" bestFit="1" customWidth="1"/>
    <col min="12" max="16384" width="7.5" style="6"/>
  </cols>
  <sheetData>
    <row r="1" spans="1:9" ht="18" customHeight="1" x14ac:dyDescent="0.3">
      <c r="A1" s="282" t="s">
        <v>7</v>
      </c>
      <c r="B1" s="283" t="s">
        <v>8</v>
      </c>
      <c r="C1" s="283" t="s">
        <v>2768</v>
      </c>
      <c r="D1" s="283" t="s">
        <v>2760</v>
      </c>
      <c r="E1" s="284" t="s">
        <v>10</v>
      </c>
      <c r="F1" s="283" t="s">
        <v>12</v>
      </c>
      <c r="G1" s="283" t="s">
        <v>12</v>
      </c>
      <c r="H1" s="285" t="s">
        <v>2761</v>
      </c>
      <c r="I1" s="283" t="s">
        <v>2771</v>
      </c>
    </row>
    <row r="2" spans="1:9" x14ac:dyDescent="0.3">
      <c r="A2" s="286">
        <v>1</v>
      </c>
      <c r="B2" s="287">
        <v>133</v>
      </c>
      <c r="C2" s="287">
        <f>COUNTIF(B:B,B2)</f>
        <v>1</v>
      </c>
      <c r="D2" s="287" t="s">
        <v>16</v>
      </c>
      <c r="E2" s="288">
        <v>0.18</v>
      </c>
      <c r="F2" s="289">
        <v>37257</v>
      </c>
      <c r="G2" s="290" t="s">
        <v>34</v>
      </c>
      <c r="H2" s="291">
        <v>0.18</v>
      </c>
      <c r="I2" s="287">
        <f>IF(ISNUMBER(SEARCH('2023 i 2024'!$C$2, D2)), 1, 0)</f>
        <v>0</v>
      </c>
    </row>
    <row r="3" spans="1:9" ht="12.75" customHeight="1" x14ac:dyDescent="0.3">
      <c r="A3" s="292">
        <v>2</v>
      </c>
      <c r="B3" s="283">
        <v>101</v>
      </c>
      <c r="C3" s="287">
        <f t="shared" ref="C3:C66" si="0">COUNTIF(B:B,B3)</f>
        <v>2</v>
      </c>
      <c r="D3" s="283" t="s">
        <v>21</v>
      </c>
      <c r="E3" s="293">
        <v>0.12</v>
      </c>
      <c r="F3" s="289">
        <v>37561</v>
      </c>
      <c r="G3" s="289" t="s">
        <v>23</v>
      </c>
      <c r="H3" s="285">
        <v>0.09</v>
      </c>
      <c r="I3" s="287">
        <f>IF(ISNUMBER(SEARCH('2023 i 2024'!$C$2, D3)), 1, 0)</f>
        <v>0</v>
      </c>
    </row>
    <row r="4" spans="1:9" ht="12.75" customHeight="1" x14ac:dyDescent="0.3">
      <c r="A4" s="292">
        <v>2</v>
      </c>
      <c r="B4" s="283">
        <v>101</v>
      </c>
      <c r="C4" s="287">
        <f t="shared" si="0"/>
        <v>2</v>
      </c>
      <c r="D4" s="283" t="s">
        <v>21</v>
      </c>
      <c r="E4" s="293">
        <v>0.09</v>
      </c>
      <c r="F4" s="289">
        <v>39814</v>
      </c>
      <c r="G4" s="289" t="s">
        <v>25</v>
      </c>
      <c r="H4" s="294">
        <v>0.09</v>
      </c>
      <c r="I4" s="287">
        <f>IF(ISNUMBER(SEARCH('2023 i 2024'!$C$2, D4)), 1, 0)</f>
        <v>0</v>
      </c>
    </row>
    <row r="5" spans="1:9" ht="12.75" customHeight="1" x14ac:dyDescent="0.3">
      <c r="A5" s="295">
        <v>3</v>
      </c>
      <c r="B5" s="296" t="s">
        <v>26</v>
      </c>
      <c r="C5" s="287">
        <f t="shared" si="0"/>
        <v>2</v>
      </c>
      <c r="D5" s="297" t="s">
        <v>27</v>
      </c>
      <c r="E5" s="293">
        <v>0.03</v>
      </c>
      <c r="F5" s="289">
        <v>37500</v>
      </c>
      <c r="G5" s="289" t="s">
        <v>29</v>
      </c>
      <c r="H5" s="298">
        <v>1.4999999999999999E-2</v>
      </c>
      <c r="I5" s="299">
        <f>IF(ISNUMBER(SEARCH('2023 i 2024'!$C$2, D5)), 1, 0)</f>
        <v>0</v>
      </c>
    </row>
    <row r="6" spans="1:9" ht="12.75" customHeight="1" x14ac:dyDescent="0.3">
      <c r="A6" s="295">
        <v>3</v>
      </c>
      <c r="B6" s="296" t="s">
        <v>26</v>
      </c>
      <c r="C6" s="287">
        <f t="shared" si="0"/>
        <v>2</v>
      </c>
      <c r="D6" s="297" t="s">
        <v>27</v>
      </c>
      <c r="E6" s="300">
        <v>0</v>
      </c>
      <c r="F6" s="301">
        <v>45108</v>
      </c>
      <c r="G6" s="301" t="s">
        <v>31</v>
      </c>
      <c r="H6" s="298">
        <v>1.4999999999999999E-2</v>
      </c>
      <c r="I6" s="299">
        <f>IF(ISNUMBER(SEARCH('2023 i 2024'!$C$2, D6)), 1, 0)</f>
        <v>0</v>
      </c>
    </row>
    <row r="7" spans="1:9" ht="12.75" customHeight="1" x14ac:dyDescent="0.3">
      <c r="A7" s="302">
        <v>4</v>
      </c>
      <c r="B7" s="303">
        <v>376</v>
      </c>
      <c r="C7" s="287">
        <f t="shared" si="0"/>
        <v>2</v>
      </c>
      <c r="D7" s="302" t="s">
        <v>32</v>
      </c>
      <c r="E7" s="293">
        <v>0.06</v>
      </c>
      <c r="F7" s="289">
        <v>37257</v>
      </c>
      <c r="G7" s="289" t="s">
        <v>34</v>
      </c>
      <c r="H7" s="304">
        <v>0</v>
      </c>
      <c r="I7" s="287">
        <f>IF(ISNUMBER(SEARCH('2023 i 2024'!$C$2, D7)), 1, 0)</f>
        <v>0</v>
      </c>
    </row>
    <row r="8" spans="1:9" ht="12.75" customHeight="1" x14ac:dyDescent="0.3">
      <c r="A8" s="302">
        <v>4</v>
      </c>
      <c r="B8" s="303">
        <v>376</v>
      </c>
      <c r="C8" s="287">
        <f t="shared" si="0"/>
        <v>2</v>
      </c>
      <c r="D8" s="302" t="s">
        <v>32</v>
      </c>
      <c r="E8" s="293">
        <v>0</v>
      </c>
      <c r="F8" s="289">
        <v>43922</v>
      </c>
      <c r="G8" s="289" t="s">
        <v>36</v>
      </c>
      <c r="H8" s="304">
        <v>0</v>
      </c>
      <c r="I8" s="287">
        <f>IF(ISNUMBER(SEARCH('2023 i 2024'!$C$2, D8)), 1, 0)</f>
        <v>0</v>
      </c>
    </row>
    <row r="9" spans="1:9" ht="12.75" customHeight="1" x14ac:dyDescent="0.3">
      <c r="A9" s="286">
        <v>5</v>
      </c>
      <c r="B9" s="287">
        <v>158</v>
      </c>
      <c r="C9" s="287">
        <f t="shared" si="0"/>
        <v>1</v>
      </c>
      <c r="D9" s="287" t="s">
        <v>38</v>
      </c>
      <c r="E9" s="288">
        <v>0.06</v>
      </c>
      <c r="F9" s="289">
        <v>37257</v>
      </c>
      <c r="G9" s="289" t="s">
        <v>34</v>
      </c>
      <c r="H9" s="291">
        <v>0.06</v>
      </c>
      <c r="I9" s="287">
        <f>IF(ISNUMBER(SEARCH('2023 i 2024'!$C$2, D9)), 1, 0)</f>
        <v>0</v>
      </c>
    </row>
    <row r="10" spans="1:9" ht="12.75" customHeight="1" x14ac:dyDescent="0.3">
      <c r="A10" s="286">
        <v>6</v>
      </c>
      <c r="B10" s="287">
        <v>193</v>
      </c>
      <c r="C10" s="287">
        <f t="shared" si="0"/>
        <v>1</v>
      </c>
      <c r="D10" s="305" t="s">
        <v>40</v>
      </c>
      <c r="E10" s="293">
        <v>0.02</v>
      </c>
      <c r="F10" s="289">
        <v>37469</v>
      </c>
      <c r="G10" s="289" t="s">
        <v>42</v>
      </c>
      <c r="H10" s="306">
        <v>0.02</v>
      </c>
      <c r="I10" s="287">
        <f>IF(ISNUMBER(SEARCH('2023 i 2024'!$C$2, D10)), 1, 0)</f>
        <v>0</v>
      </c>
    </row>
    <row r="11" spans="1:9" ht="12.75" customHeight="1" x14ac:dyDescent="0.3">
      <c r="A11" s="286">
        <v>7</v>
      </c>
      <c r="B11" s="287">
        <v>213</v>
      </c>
      <c r="C11" s="287">
        <f t="shared" si="0"/>
        <v>1</v>
      </c>
      <c r="D11" s="286" t="s">
        <v>43</v>
      </c>
      <c r="E11" s="288">
        <v>0.02</v>
      </c>
      <c r="F11" s="289">
        <v>37257</v>
      </c>
      <c r="G11" s="289" t="s">
        <v>34</v>
      </c>
      <c r="H11" s="291">
        <v>0.02</v>
      </c>
      <c r="I11" s="287">
        <f>IF(ISNUMBER(SEARCH('2023 i 2024'!$C$2, D11)), 1, 0)</f>
        <v>0</v>
      </c>
    </row>
    <row r="12" spans="1:9" ht="12.75" customHeight="1" x14ac:dyDescent="0.3">
      <c r="A12" s="286">
        <v>8</v>
      </c>
      <c r="B12" s="287">
        <v>429</v>
      </c>
      <c r="C12" s="287">
        <f t="shared" si="0"/>
        <v>1</v>
      </c>
      <c r="D12" s="307" t="s">
        <v>46</v>
      </c>
      <c r="E12" s="293">
        <v>0.12</v>
      </c>
      <c r="F12" s="289">
        <v>37469</v>
      </c>
      <c r="G12" s="289" t="s">
        <v>42</v>
      </c>
      <c r="H12" s="306">
        <v>0.12</v>
      </c>
      <c r="I12" s="287">
        <f>IF(ISNUMBER(SEARCH('2023 i 2024'!$C$2, D12)), 1, 0)</f>
        <v>0</v>
      </c>
    </row>
    <row r="13" spans="1:9" ht="12.75" customHeight="1" x14ac:dyDescent="0.3">
      <c r="A13" s="286">
        <v>9</v>
      </c>
      <c r="B13" s="287">
        <v>550</v>
      </c>
      <c r="C13" s="287">
        <f t="shared" si="0"/>
        <v>1</v>
      </c>
      <c r="D13" s="305" t="s">
        <v>48</v>
      </c>
      <c r="E13" s="293">
        <v>0.03</v>
      </c>
      <c r="F13" s="289">
        <v>37773</v>
      </c>
      <c r="G13" s="290" t="s">
        <v>50</v>
      </c>
      <c r="H13" s="306">
        <v>0.03</v>
      </c>
      <c r="I13" s="287">
        <f>IF(ISNUMBER(SEARCH('2023 i 2024'!$C$2, D13)), 1, 0)</f>
        <v>0</v>
      </c>
    </row>
    <row r="14" spans="1:9" ht="12.75" customHeight="1" x14ac:dyDescent="0.3">
      <c r="A14" s="286">
        <v>10</v>
      </c>
      <c r="B14" s="287">
        <v>508</v>
      </c>
      <c r="C14" s="287">
        <f t="shared" si="0"/>
        <v>1</v>
      </c>
      <c r="D14" s="307" t="s">
        <v>52</v>
      </c>
      <c r="E14" s="293">
        <v>0.12</v>
      </c>
      <c r="F14" s="289">
        <v>37347</v>
      </c>
      <c r="G14" s="289" t="s">
        <v>54</v>
      </c>
      <c r="H14" s="306">
        <v>0.12</v>
      </c>
      <c r="I14" s="287">
        <f>IF(ISNUMBER(SEARCH('2023 i 2024'!$C$2, D14)), 1, 0)</f>
        <v>0</v>
      </c>
    </row>
    <row r="15" spans="1:9" ht="12.75" customHeight="1" x14ac:dyDescent="0.3">
      <c r="A15" s="292">
        <v>11</v>
      </c>
      <c r="B15" s="308" t="s">
        <v>55</v>
      </c>
      <c r="C15" s="287">
        <f t="shared" si="0"/>
        <v>2</v>
      </c>
      <c r="D15" s="292" t="s">
        <v>56</v>
      </c>
      <c r="E15" s="293">
        <v>0.03</v>
      </c>
      <c r="F15" s="289">
        <v>37530</v>
      </c>
      <c r="G15" s="289" t="s">
        <v>58</v>
      </c>
      <c r="H15" s="285">
        <v>0.06</v>
      </c>
      <c r="I15" s="287">
        <f>IF(ISNUMBER(SEARCH('2023 i 2024'!$C$2, D15)), 1, 0)</f>
        <v>0</v>
      </c>
    </row>
    <row r="16" spans="1:9" ht="12.75" customHeight="1" x14ac:dyDescent="0.3">
      <c r="A16" s="292">
        <v>11</v>
      </c>
      <c r="B16" s="308" t="s">
        <v>55</v>
      </c>
      <c r="C16" s="287">
        <f t="shared" si="0"/>
        <v>2</v>
      </c>
      <c r="D16" s="292" t="s">
        <v>56</v>
      </c>
      <c r="E16" s="293">
        <v>0.06</v>
      </c>
      <c r="F16" s="289">
        <v>40575</v>
      </c>
      <c r="G16" s="289" t="s">
        <v>60</v>
      </c>
      <c r="H16" s="285">
        <v>0.06</v>
      </c>
      <c r="I16" s="287">
        <f>IF(ISNUMBER(SEARCH('2023 i 2024'!$C$2, D16)), 1, 0)</f>
        <v>0</v>
      </c>
    </row>
    <row r="17" spans="1:9" ht="12.75" customHeight="1" x14ac:dyDescent="0.3">
      <c r="A17" s="286">
        <v>12</v>
      </c>
      <c r="B17" s="287">
        <v>114</v>
      </c>
      <c r="C17" s="287">
        <f t="shared" si="0"/>
        <v>1</v>
      </c>
      <c r="D17" s="305" t="s">
        <v>61</v>
      </c>
      <c r="E17" s="293">
        <v>0.03</v>
      </c>
      <c r="F17" s="289">
        <v>37530</v>
      </c>
      <c r="G17" s="289" t="s">
        <v>58</v>
      </c>
      <c r="H17" s="306">
        <v>0.03</v>
      </c>
      <c r="I17" s="287">
        <f>IF(ISNUMBER(SEARCH('2023 i 2024'!$C$2, D17)), 1, 0)</f>
        <v>0</v>
      </c>
    </row>
    <row r="18" spans="1:9" ht="12.75" customHeight="1" x14ac:dyDescent="0.3">
      <c r="A18" s="286">
        <v>13</v>
      </c>
      <c r="B18" s="287">
        <v>135</v>
      </c>
      <c r="C18" s="287">
        <f t="shared" si="0"/>
        <v>1</v>
      </c>
      <c r="D18" s="305" t="s">
        <v>63</v>
      </c>
      <c r="E18" s="293">
        <v>0.05</v>
      </c>
      <c r="F18" s="289">
        <v>37500</v>
      </c>
      <c r="G18" s="289" t="s">
        <v>29</v>
      </c>
      <c r="H18" s="306">
        <v>0.05</v>
      </c>
      <c r="I18" s="287">
        <f>IF(ISNUMBER(SEARCH('2023 i 2024'!$C$2, D18)), 1, 0)</f>
        <v>0</v>
      </c>
    </row>
    <row r="19" spans="1:9" ht="12.75" customHeight="1" x14ac:dyDescent="0.3">
      <c r="A19" s="292">
        <v>14</v>
      </c>
      <c r="B19" s="283">
        <v>356</v>
      </c>
      <c r="C19" s="287">
        <f t="shared" si="0"/>
        <v>2</v>
      </c>
      <c r="D19" s="292" t="s">
        <v>65</v>
      </c>
      <c r="E19" s="293">
        <v>0.03</v>
      </c>
      <c r="F19" s="289">
        <v>37438</v>
      </c>
      <c r="G19" s="289" t="s">
        <v>67</v>
      </c>
      <c r="H19" s="285">
        <v>0.05</v>
      </c>
      <c r="I19" s="287">
        <f>IF(ISNUMBER(SEARCH('2023 i 2024'!$C$2, D19)), 1, 0)</f>
        <v>0</v>
      </c>
    </row>
    <row r="20" spans="1:9" ht="12.75" customHeight="1" x14ac:dyDescent="0.3">
      <c r="A20" s="292">
        <v>14</v>
      </c>
      <c r="B20" s="283">
        <v>356</v>
      </c>
      <c r="C20" s="287">
        <f t="shared" si="0"/>
        <v>2</v>
      </c>
      <c r="D20" s="292" t="s">
        <v>65</v>
      </c>
      <c r="E20" s="293">
        <v>0.05</v>
      </c>
      <c r="F20" s="289">
        <v>42005</v>
      </c>
      <c r="G20" s="289" t="s">
        <v>69</v>
      </c>
      <c r="H20" s="285">
        <v>0.05</v>
      </c>
      <c r="I20" s="287">
        <f>IF(ISNUMBER(SEARCH('2023 i 2024'!$C$2, D20)), 1, 0)</f>
        <v>0</v>
      </c>
    </row>
    <row r="21" spans="1:9" ht="12.75" customHeight="1" x14ac:dyDescent="0.3">
      <c r="A21" s="286">
        <v>15</v>
      </c>
      <c r="B21" s="287">
        <v>536</v>
      </c>
      <c r="C21" s="287">
        <f t="shared" si="0"/>
        <v>1</v>
      </c>
      <c r="D21" s="305" t="s">
        <v>70</v>
      </c>
      <c r="E21" s="293">
        <v>0.03</v>
      </c>
      <c r="F21" s="289">
        <v>37438</v>
      </c>
      <c r="G21" s="290" t="s">
        <v>72</v>
      </c>
      <c r="H21" s="306">
        <v>0.03</v>
      </c>
      <c r="I21" s="287">
        <f>IF(ISNUMBER(SEARCH('2023 i 2024'!$C$2, D21)), 1, 0)</f>
        <v>0</v>
      </c>
    </row>
    <row r="22" spans="1:9" ht="15.75" customHeight="1" x14ac:dyDescent="0.3">
      <c r="A22" s="286">
        <v>16</v>
      </c>
      <c r="B22" s="287">
        <v>169</v>
      </c>
      <c r="C22" s="287">
        <f t="shared" si="0"/>
        <v>1</v>
      </c>
      <c r="D22" s="309" t="s">
        <v>74</v>
      </c>
      <c r="E22" s="288">
        <v>0.09</v>
      </c>
      <c r="F22" s="289">
        <v>37257</v>
      </c>
      <c r="G22" s="289" t="s">
        <v>34</v>
      </c>
      <c r="H22" s="291">
        <v>0.09</v>
      </c>
      <c r="I22" s="287">
        <f>IF(ISNUMBER(SEARCH('2023 i 2024'!$C$2, D22)), 1, 0)</f>
        <v>0</v>
      </c>
    </row>
    <row r="23" spans="1:9" ht="12.75" customHeight="1" x14ac:dyDescent="0.3">
      <c r="A23" s="286">
        <v>17</v>
      </c>
      <c r="B23" s="287">
        <v>190</v>
      </c>
      <c r="C23" s="287">
        <f t="shared" si="0"/>
        <v>1</v>
      </c>
      <c r="D23" s="305" t="s">
        <v>76</v>
      </c>
      <c r="E23" s="293">
        <v>0.1</v>
      </c>
      <c r="F23" s="289">
        <v>37500</v>
      </c>
      <c r="G23" s="289" t="s">
        <v>29</v>
      </c>
      <c r="H23" s="306">
        <v>0.1</v>
      </c>
      <c r="I23" s="287">
        <f>IF(ISNUMBER(SEARCH('2023 i 2024'!$C$2, D23)), 1, 0)</f>
        <v>0</v>
      </c>
    </row>
    <row r="24" spans="1:9" ht="12.75" customHeight="1" x14ac:dyDescent="0.3">
      <c r="A24" s="292">
        <v>18</v>
      </c>
      <c r="B24" s="283">
        <v>331</v>
      </c>
      <c r="C24" s="287">
        <f t="shared" si="0"/>
        <v>2</v>
      </c>
      <c r="D24" s="292" t="s">
        <v>78</v>
      </c>
      <c r="E24" s="293">
        <v>0.03</v>
      </c>
      <c r="F24" s="289">
        <v>38353</v>
      </c>
      <c r="G24" s="289" t="s">
        <v>80</v>
      </c>
      <c r="H24" s="285">
        <v>0.06</v>
      </c>
      <c r="I24" s="287">
        <f>IF(ISNUMBER(SEARCH('2023 i 2024'!$C$2, D24)), 1, 0)</f>
        <v>0</v>
      </c>
    </row>
    <row r="25" spans="1:9" ht="12.75" customHeight="1" x14ac:dyDescent="0.3">
      <c r="A25" s="292">
        <v>18</v>
      </c>
      <c r="B25" s="283">
        <v>331</v>
      </c>
      <c r="C25" s="287">
        <f t="shared" si="0"/>
        <v>2</v>
      </c>
      <c r="D25" s="292" t="s">
        <v>78</v>
      </c>
      <c r="E25" s="293">
        <v>0.06</v>
      </c>
      <c r="F25" s="289">
        <v>42005</v>
      </c>
      <c r="G25" s="289" t="s">
        <v>69</v>
      </c>
      <c r="H25" s="285">
        <v>0.06</v>
      </c>
      <c r="I25" s="287">
        <f>IF(ISNUMBER(SEARCH('2023 i 2024'!$C$2, D25)), 1, 0)</f>
        <v>0</v>
      </c>
    </row>
    <row r="26" spans="1:9" ht="12.75" customHeight="1" x14ac:dyDescent="0.3">
      <c r="A26" s="310">
        <v>19</v>
      </c>
      <c r="B26" s="282">
        <v>533</v>
      </c>
      <c r="C26" s="287">
        <f t="shared" si="0"/>
        <v>2</v>
      </c>
      <c r="D26" s="311" t="s">
        <v>82</v>
      </c>
      <c r="E26" s="288">
        <v>0.03</v>
      </c>
      <c r="F26" s="289">
        <v>37561</v>
      </c>
      <c r="G26" s="289" t="s">
        <v>23</v>
      </c>
      <c r="H26" s="312">
        <v>0.06</v>
      </c>
      <c r="I26" s="287">
        <f>IF(ISNUMBER(SEARCH('2023 i 2024'!$C$2, D26)), 1, 0)</f>
        <v>0</v>
      </c>
    </row>
    <row r="27" spans="1:9" ht="12.75" customHeight="1" x14ac:dyDescent="0.3">
      <c r="A27" s="310">
        <v>19</v>
      </c>
      <c r="B27" s="282">
        <v>533</v>
      </c>
      <c r="C27" s="287">
        <f t="shared" si="0"/>
        <v>2</v>
      </c>
      <c r="D27" s="311" t="s">
        <v>82</v>
      </c>
      <c r="E27" s="288">
        <v>0.06</v>
      </c>
      <c r="F27" s="289">
        <v>38473</v>
      </c>
      <c r="G27" s="289" t="s">
        <v>85</v>
      </c>
      <c r="H27" s="312">
        <v>0.06</v>
      </c>
      <c r="I27" s="287">
        <f>IF(ISNUMBER(SEARCH('2023 i 2024'!$C$2, D27)), 1, 0)</f>
        <v>0</v>
      </c>
    </row>
    <row r="28" spans="1:9" ht="12.75" customHeight="1" x14ac:dyDescent="0.3">
      <c r="A28" s="286">
        <v>20</v>
      </c>
      <c r="B28" s="287">
        <v>540</v>
      </c>
      <c r="C28" s="287">
        <f t="shared" si="0"/>
        <v>1</v>
      </c>
      <c r="D28" s="305" t="s">
        <v>86</v>
      </c>
      <c r="E28" s="293">
        <v>0.03</v>
      </c>
      <c r="F28" s="289">
        <v>37622</v>
      </c>
      <c r="G28" s="289" t="s">
        <v>88</v>
      </c>
      <c r="H28" s="306">
        <v>0.03</v>
      </c>
      <c r="I28" s="287">
        <f>IF(ISNUMBER(SEARCH('2023 i 2024'!$C$2, D28)), 1, 0)</f>
        <v>0</v>
      </c>
    </row>
    <row r="29" spans="1:9" ht="12.75" customHeight="1" x14ac:dyDescent="0.3">
      <c r="A29" s="286">
        <v>21</v>
      </c>
      <c r="B29" s="287">
        <v>551</v>
      </c>
      <c r="C29" s="287">
        <f t="shared" si="0"/>
        <v>1</v>
      </c>
      <c r="D29" s="305" t="s">
        <v>90</v>
      </c>
      <c r="E29" s="293">
        <v>0.06</v>
      </c>
      <c r="F29" s="289">
        <v>37622</v>
      </c>
      <c r="G29" s="289" t="s">
        <v>88</v>
      </c>
      <c r="H29" s="306">
        <v>0.06</v>
      </c>
      <c r="I29" s="287">
        <f>IF(ISNUMBER(SEARCH('2023 i 2024'!$C$2, D29)), 1, 0)</f>
        <v>0</v>
      </c>
    </row>
    <row r="30" spans="1:9" ht="12.75" customHeight="1" x14ac:dyDescent="0.3">
      <c r="A30" s="302">
        <v>22</v>
      </c>
      <c r="B30" s="303">
        <v>436</v>
      </c>
      <c r="C30" s="287">
        <f t="shared" si="0"/>
        <v>2</v>
      </c>
      <c r="D30" s="303" t="s">
        <v>92</v>
      </c>
      <c r="E30" s="293">
        <v>0.06</v>
      </c>
      <c r="F30" s="289">
        <v>40057</v>
      </c>
      <c r="G30" s="289" t="s">
        <v>94</v>
      </c>
      <c r="H30" s="304">
        <v>0</v>
      </c>
      <c r="I30" s="287">
        <f>IF(ISNUMBER(SEARCH('2023 i 2024'!$C$2, D30)), 1, 0)</f>
        <v>0</v>
      </c>
    </row>
    <row r="31" spans="1:9" ht="12.75" customHeight="1" x14ac:dyDescent="0.3">
      <c r="A31" s="302">
        <v>22</v>
      </c>
      <c r="B31" s="303">
        <v>436</v>
      </c>
      <c r="C31" s="287">
        <f t="shared" si="0"/>
        <v>2</v>
      </c>
      <c r="D31" s="303" t="s">
        <v>92</v>
      </c>
      <c r="E31" s="293">
        <v>0</v>
      </c>
      <c r="F31" s="289">
        <v>43466</v>
      </c>
      <c r="G31" s="289" t="s">
        <v>96</v>
      </c>
      <c r="H31" s="304">
        <v>0</v>
      </c>
      <c r="I31" s="287">
        <f>IF(ISNUMBER(SEARCH('2023 i 2024'!$C$2, D31)), 1, 0)</f>
        <v>0</v>
      </c>
    </row>
    <row r="32" spans="1:9" ht="12.75" customHeight="1" x14ac:dyDescent="0.3">
      <c r="A32" s="286">
        <v>23</v>
      </c>
      <c r="B32" s="287">
        <v>543</v>
      </c>
      <c r="C32" s="287">
        <f t="shared" si="0"/>
        <v>1</v>
      </c>
      <c r="D32" s="287" t="s">
        <v>98</v>
      </c>
      <c r="E32" s="288">
        <v>0.12</v>
      </c>
      <c r="F32" s="289">
        <v>37165</v>
      </c>
      <c r="G32" s="289" t="s">
        <v>100</v>
      </c>
      <c r="H32" s="291">
        <v>0.12</v>
      </c>
      <c r="I32" s="287">
        <f>IF(ISNUMBER(SEARCH('2023 i 2024'!$C$2, D32)), 1, 0)</f>
        <v>0</v>
      </c>
    </row>
    <row r="33" spans="1:9" ht="12.75" customHeight="1" x14ac:dyDescent="0.3">
      <c r="A33" s="286">
        <v>24</v>
      </c>
      <c r="B33" s="287">
        <v>547</v>
      </c>
      <c r="C33" s="287">
        <f t="shared" si="0"/>
        <v>1</v>
      </c>
      <c r="D33" s="305" t="s">
        <v>101</v>
      </c>
      <c r="E33" s="293">
        <v>0.1</v>
      </c>
      <c r="F33" s="289">
        <v>37622</v>
      </c>
      <c r="G33" s="289" t="s">
        <v>88</v>
      </c>
      <c r="H33" s="306">
        <v>0.1</v>
      </c>
      <c r="I33" s="287">
        <f>IF(ISNUMBER(SEARCH('2023 i 2024'!$C$2, D33)), 1, 0)</f>
        <v>0</v>
      </c>
    </row>
    <row r="34" spans="1:9" ht="12.75" customHeight="1" x14ac:dyDescent="0.3">
      <c r="A34" s="286">
        <v>25</v>
      </c>
      <c r="B34" s="309" t="s">
        <v>103</v>
      </c>
      <c r="C34" s="287">
        <f t="shared" si="0"/>
        <v>1</v>
      </c>
      <c r="D34" s="305" t="s">
        <v>104</v>
      </c>
      <c r="E34" s="293">
        <v>0.1</v>
      </c>
      <c r="F34" s="289">
        <v>37622</v>
      </c>
      <c r="G34" s="289" t="s">
        <v>88</v>
      </c>
      <c r="H34" s="306">
        <v>0.1</v>
      </c>
      <c r="I34" s="287">
        <f>IF(ISNUMBER(SEARCH('2023 i 2024'!$C$2, D34)), 1, 0)</f>
        <v>0</v>
      </c>
    </row>
    <row r="35" spans="1:9" ht="12.75" customHeight="1" x14ac:dyDescent="0.3">
      <c r="A35" s="302">
        <v>26</v>
      </c>
      <c r="B35" s="303">
        <v>549</v>
      </c>
      <c r="C35" s="287">
        <f t="shared" si="0"/>
        <v>2</v>
      </c>
      <c r="D35" s="302" t="s">
        <v>106</v>
      </c>
      <c r="E35" s="293">
        <v>7.0000000000000007E-2</v>
      </c>
      <c r="F35" s="289">
        <v>37288</v>
      </c>
      <c r="G35" s="289" t="s">
        <v>108</v>
      </c>
      <c r="H35" s="304">
        <v>0.1</v>
      </c>
      <c r="I35" s="287">
        <f>IF(ISNUMBER(SEARCH('2023 i 2024'!$C$2, D35)), 1, 0)</f>
        <v>0</v>
      </c>
    </row>
    <row r="36" spans="1:9" ht="12.75" customHeight="1" x14ac:dyDescent="0.3">
      <c r="A36" s="302">
        <v>26</v>
      </c>
      <c r="B36" s="303">
        <v>549</v>
      </c>
      <c r="C36" s="287">
        <f t="shared" si="0"/>
        <v>2</v>
      </c>
      <c r="D36" s="302" t="s">
        <v>106</v>
      </c>
      <c r="E36" s="293">
        <v>0.1</v>
      </c>
      <c r="F36" s="289">
        <v>43466</v>
      </c>
      <c r="G36" s="289" t="s">
        <v>110</v>
      </c>
      <c r="H36" s="304">
        <v>0.1</v>
      </c>
      <c r="I36" s="287">
        <f>IF(ISNUMBER(SEARCH('2023 i 2024'!$C$2, D36)), 1, 0)</f>
        <v>0</v>
      </c>
    </row>
    <row r="37" spans="1:9" ht="12.75" customHeight="1" x14ac:dyDescent="0.3">
      <c r="A37" s="286">
        <v>27</v>
      </c>
      <c r="B37" s="287">
        <v>163</v>
      </c>
      <c r="C37" s="287">
        <f t="shared" si="0"/>
        <v>1</v>
      </c>
      <c r="D37" s="286" t="s">
        <v>111</v>
      </c>
      <c r="E37" s="288">
        <v>0.05</v>
      </c>
      <c r="F37" s="289">
        <v>38718</v>
      </c>
      <c r="G37" s="289" t="s">
        <v>113</v>
      </c>
      <c r="H37" s="291">
        <v>0.05</v>
      </c>
      <c r="I37" s="287">
        <f>IF(ISNUMBER(SEARCH('2023 i 2024'!$C$2, D37)), 1, 0)</f>
        <v>0</v>
      </c>
    </row>
    <row r="38" spans="1:9" ht="12.75" customHeight="1" x14ac:dyDescent="0.3">
      <c r="A38" s="286">
        <v>28</v>
      </c>
      <c r="B38" s="287">
        <v>362</v>
      </c>
      <c r="C38" s="287">
        <f t="shared" si="0"/>
        <v>1</v>
      </c>
      <c r="D38" s="286" t="s">
        <v>114</v>
      </c>
      <c r="E38" s="288">
        <v>0.1</v>
      </c>
      <c r="F38" s="289">
        <v>37257</v>
      </c>
      <c r="G38" s="289" t="s">
        <v>34</v>
      </c>
      <c r="H38" s="291">
        <v>0.1</v>
      </c>
      <c r="I38" s="287">
        <f>IF(ISNUMBER(SEARCH('2023 i 2024'!$C$2, D38)), 1, 0)</f>
        <v>0</v>
      </c>
    </row>
    <row r="39" spans="1:9" ht="12.75" customHeight="1" x14ac:dyDescent="0.3">
      <c r="A39" s="286">
        <v>29</v>
      </c>
      <c r="B39" s="287">
        <v>548</v>
      </c>
      <c r="C39" s="287">
        <f t="shared" si="0"/>
        <v>1</v>
      </c>
      <c r="D39" s="286" t="s">
        <v>115</v>
      </c>
      <c r="E39" s="288">
        <v>0.05</v>
      </c>
      <c r="F39" s="289">
        <v>37438</v>
      </c>
      <c r="G39" s="289" t="s">
        <v>67</v>
      </c>
      <c r="H39" s="291">
        <v>0.05</v>
      </c>
      <c r="I39" s="287">
        <f>IF(ISNUMBER(SEARCH('2023 i 2024'!$C$2, D39)), 1, 0)</f>
        <v>0</v>
      </c>
    </row>
    <row r="40" spans="1:9" ht="12.75" customHeight="1" x14ac:dyDescent="0.3">
      <c r="A40" s="313">
        <v>30</v>
      </c>
      <c r="B40" s="314">
        <v>539</v>
      </c>
      <c r="C40" s="287">
        <f t="shared" si="0"/>
        <v>2</v>
      </c>
      <c r="D40" s="315" t="s">
        <v>117</v>
      </c>
      <c r="E40" s="288">
        <v>0.05</v>
      </c>
      <c r="F40" s="289">
        <v>37530</v>
      </c>
      <c r="G40" s="289" t="s">
        <v>58</v>
      </c>
      <c r="H40" s="316">
        <v>0.1</v>
      </c>
      <c r="I40" s="287">
        <f>IF(ISNUMBER(SEARCH('2023 i 2024'!$C$2, D40)), 1, 0)</f>
        <v>0</v>
      </c>
    </row>
    <row r="41" spans="1:9" ht="12.75" customHeight="1" x14ac:dyDescent="0.3">
      <c r="A41" s="313">
        <v>30</v>
      </c>
      <c r="B41" s="314">
        <v>539</v>
      </c>
      <c r="C41" s="287">
        <f t="shared" si="0"/>
        <v>2</v>
      </c>
      <c r="D41" s="315" t="s">
        <v>117</v>
      </c>
      <c r="E41" s="288">
        <v>0.1</v>
      </c>
      <c r="F41" s="289">
        <v>38749</v>
      </c>
      <c r="G41" s="290" t="s">
        <v>119</v>
      </c>
      <c r="H41" s="316">
        <v>0.1</v>
      </c>
      <c r="I41" s="287">
        <f>IF(ISNUMBER(SEARCH('2023 i 2024'!$C$2, D41)), 1, 0)</f>
        <v>0</v>
      </c>
    </row>
    <row r="42" spans="1:9" ht="12.75" customHeight="1" x14ac:dyDescent="0.3">
      <c r="A42" s="286">
        <v>31</v>
      </c>
      <c r="B42" s="287">
        <v>541</v>
      </c>
      <c r="C42" s="287">
        <f t="shared" si="0"/>
        <v>1</v>
      </c>
      <c r="D42" s="287" t="s">
        <v>121</v>
      </c>
      <c r="E42" s="288">
        <v>0.12</v>
      </c>
      <c r="F42" s="289">
        <v>37257</v>
      </c>
      <c r="G42" s="289" t="s">
        <v>34</v>
      </c>
      <c r="H42" s="291">
        <v>0.12</v>
      </c>
      <c r="I42" s="287">
        <f>IF(ISNUMBER(SEARCH('2023 i 2024'!$C$2, D42)), 1, 0)</f>
        <v>0</v>
      </c>
    </row>
    <row r="43" spans="1:9" ht="12.75" customHeight="1" x14ac:dyDescent="0.3">
      <c r="A43" s="286">
        <v>32</v>
      </c>
      <c r="B43" s="287">
        <v>545</v>
      </c>
      <c r="C43" s="287">
        <f t="shared" si="0"/>
        <v>1</v>
      </c>
      <c r="D43" s="305" t="s">
        <v>122</v>
      </c>
      <c r="E43" s="293">
        <v>0.05</v>
      </c>
      <c r="F43" s="289">
        <v>37347</v>
      </c>
      <c r="G43" s="289" t="s">
        <v>54</v>
      </c>
      <c r="H43" s="306">
        <v>0.05</v>
      </c>
      <c r="I43" s="287">
        <f>IF(ISNUMBER(SEARCH('2023 i 2024'!$C$2, D43)), 1, 0)</f>
        <v>0</v>
      </c>
    </row>
    <row r="44" spans="1:9" ht="12.75" customHeight="1" x14ac:dyDescent="0.3">
      <c r="A44" s="286">
        <v>33</v>
      </c>
      <c r="B44" s="287">
        <v>544</v>
      </c>
      <c r="C44" s="287">
        <f t="shared" si="0"/>
        <v>1</v>
      </c>
      <c r="D44" s="286" t="s">
        <v>124</v>
      </c>
      <c r="E44" s="288">
        <v>0.05</v>
      </c>
      <c r="F44" s="289">
        <v>37257</v>
      </c>
      <c r="G44" s="289" t="s">
        <v>34</v>
      </c>
      <c r="H44" s="291">
        <v>0.05</v>
      </c>
      <c r="I44" s="287">
        <f>IF(ISNUMBER(SEARCH('2023 i 2024'!$C$2, D44)), 1, 0)</f>
        <v>0</v>
      </c>
    </row>
    <row r="45" spans="1:9" ht="12.75" customHeight="1" x14ac:dyDescent="0.3">
      <c r="A45" s="286">
        <v>34</v>
      </c>
      <c r="B45" s="287">
        <v>542</v>
      </c>
      <c r="C45" s="287">
        <f t="shared" si="0"/>
        <v>1</v>
      </c>
      <c r="D45" s="305" t="s">
        <v>125</v>
      </c>
      <c r="E45" s="293">
        <v>0.05</v>
      </c>
      <c r="F45" s="289">
        <v>37438</v>
      </c>
      <c r="G45" s="289" t="s">
        <v>67</v>
      </c>
      <c r="H45" s="306">
        <v>0.05</v>
      </c>
      <c r="I45" s="287">
        <f>IF(ISNUMBER(SEARCH('2023 i 2024'!$C$2, D45)), 1, 0)</f>
        <v>0</v>
      </c>
    </row>
    <row r="46" spans="1:9" ht="12.75" customHeight="1" x14ac:dyDescent="0.3">
      <c r="A46" s="292">
        <v>35</v>
      </c>
      <c r="B46" s="283">
        <v>179</v>
      </c>
      <c r="C46" s="287">
        <f t="shared" si="0"/>
        <v>4</v>
      </c>
      <c r="D46" s="283" t="s">
        <v>129</v>
      </c>
      <c r="E46" s="293">
        <v>0.12</v>
      </c>
      <c r="F46" s="289">
        <v>37257</v>
      </c>
      <c r="G46" s="289" t="s">
        <v>34</v>
      </c>
      <c r="H46" s="304">
        <v>0.09</v>
      </c>
      <c r="I46" s="287">
        <f>IF(ISNUMBER(SEARCH('2023 i 2024'!$C$2, D46)), 1, 0)</f>
        <v>0</v>
      </c>
    </row>
    <row r="47" spans="1:9" ht="12.75" customHeight="1" x14ac:dyDescent="0.3">
      <c r="A47" s="292">
        <v>35</v>
      </c>
      <c r="B47" s="283">
        <v>179</v>
      </c>
      <c r="C47" s="287">
        <f t="shared" si="0"/>
        <v>4</v>
      </c>
      <c r="D47" s="283" t="s">
        <v>129</v>
      </c>
      <c r="E47" s="293">
        <v>0.14000000000000001</v>
      </c>
      <c r="F47" s="289">
        <v>42005</v>
      </c>
      <c r="G47" s="289" t="s">
        <v>69</v>
      </c>
      <c r="H47" s="304">
        <v>0.09</v>
      </c>
      <c r="I47" s="287">
        <f>IF(ISNUMBER(SEARCH('2023 i 2024'!$C$2, D47)), 1, 0)</f>
        <v>0</v>
      </c>
    </row>
    <row r="48" spans="1:9" ht="12.75" customHeight="1" x14ac:dyDescent="0.3">
      <c r="A48" s="292">
        <v>35</v>
      </c>
      <c r="B48" s="283">
        <v>179</v>
      </c>
      <c r="C48" s="287">
        <f t="shared" si="0"/>
        <v>4</v>
      </c>
      <c r="D48" s="283" t="s">
        <v>129</v>
      </c>
      <c r="E48" s="293">
        <v>0.12</v>
      </c>
      <c r="F48" s="289">
        <v>43101</v>
      </c>
      <c r="G48" s="289" t="s">
        <v>133</v>
      </c>
      <c r="H48" s="304">
        <v>0.09</v>
      </c>
      <c r="I48" s="287">
        <f>IF(ISNUMBER(SEARCH('2023 i 2024'!$C$2, D48)), 1, 0)</f>
        <v>0</v>
      </c>
    </row>
    <row r="49" spans="1:9" ht="12.75" customHeight="1" x14ac:dyDescent="0.3">
      <c r="A49" s="292">
        <v>35</v>
      </c>
      <c r="B49" s="283">
        <v>179</v>
      </c>
      <c r="C49" s="287">
        <f t="shared" si="0"/>
        <v>4</v>
      </c>
      <c r="D49" s="283" t="s">
        <v>129</v>
      </c>
      <c r="E49" s="293">
        <v>0.09</v>
      </c>
      <c r="F49" s="289">
        <v>44562</v>
      </c>
      <c r="G49" s="289" t="s">
        <v>135</v>
      </c>
      <c r="H49" s="304">
        <v>0.09</v>
      </c>
      <c r="I49" s="287">
        <f>IF(ISNUMBER(SEARCH('2023 i 2024'!$C$2, D49)), 1, 0)</f>
        <v>0</v>
      </c>
    </row>
    <row r="50" spans="1:9" ht="12.75" customHeight="1" x14ac:dyDescent="0.3">
      <c r="A50" s="292">
        <v>36</v>
      </c>
      <c r="B50" s="287">
        <v>216</v>
      </c>
      <c r="C50" s="287">
        <f t="shared" si="0"/>
        <v>1</v>
      </c>
      <c r="D50" s="286" t="s">
        <v>136</v>
      </c>
      <c r="E50" s="288">
        <v>0.08</v>
      </c>
      <c r="F50" s="289">
        <v>37257</v>
      </c>
      <c r="G50" s="289" t="s">
        <v>34</v>
      </c>
      <c r="H50" s="291">
        <v>0.08</v>
      </c>
      <c r="I50" s="287">
        <f>IF(ISNUMBER(SEARCH('2023 i 2024'!$C$2, D50)), 1, 0)</f>
        <v>0</v>
      </c>
    </row>
    <row r="51" spans="1:9" ht="12.75" customHeight="1" x14ac:dyDescent="0.3">
      <c r="A51" s="302">
        <v>37</v>
      </c>
      <c r="B51" s="282">
        <v>225</v>
      </c>
      <c r="C51" s="287">
        <f t="shared" si="0"/>
        <v>1</v>
      </c>
      <c r="D51" s="313" t="s">
        <v>137</v>
      </c>
      <c r="E51" s="288">
        <v>0.1</v>
      </c>
      <c r="F51" s="289">
        <v>41760</v>
      </c>
      <c r="G51" s="289" t="s">
        <v>139</v>
      </c>
      <c r="H51" s="312">
        <v>0.1</v>
      </c>
      <c r="I51" s="287">
        <f>IF(ISNUMBER(SEARCH('2023 i 2024'!$C$2, D51)), 1, 0)</f>
        <v>0</v>
      </c>
    </row>
    <row r="52" spans="1:9" ht="15.75" customHeight="1" x14ac:dyDescent="0.3">
      <c r="A52" s="302">
        <v>38</v>
      </c>
      <c r="B52" s="303">
        <v>315</v>
      </c>
      <c r="C52" s="287">
        <f t="shared" si="0"/>
        <v>2</v>
      </c>
      <c r="D52" s="305" t="s">
        <v>140</v>
      </c>
      <c r="E52" s="293">
        <v>0.12</v>
      </c>
      <c r="F52" s="289">
        <v>38718</v>
      </c>
      <c r="G52" s="290" t="s">
        <v>113</v>
      </c>
      <c r="H52" s="304">
        <v>0.1</v>
      </c>
      <c r="I52" s="287">
        <f>IF(ISNUMBER(SEARCH('2023 i 2024'!$C$2, D52)), 1, 0)</f>
        <v>0</v>
      </c>
    </row>
    <row r="53" spans="1:9" ht="12.75" customHeight="1" x14ac:dyDescent="0.3">
      <c r="A53" s="302">
        <v>38</v>
      </c>
      <c r="B53" s="303">
        <v>315</v>
      </c>
      <c r="C53" s="287">
        <f t="shared" si="0"/>
        <v>2</v>
      </c>
      <c r="D53" s="305" t="s">
        <v>140</v>
      </c>
      <c r="E53" s="293">
        <v>0.1</v>
      </c>
      <c r="F53" s="289">
        <v>42795</v>
      </c>
      <c r="G53" s="289" t="s">
        <v>143</v>
      </c>
      <c r="H53" s="304">
        <v>0.1</v>
      </c>
      <c r="I53" s="287">
        <f>IF(ISNUMBER(SEARCH('2023 i 2024'!$C$2, D53)), 1, 0)</f>
        <v>0</v>
      </c>
    </row>
    <row r="54" spans="1:9" ht="12.75" customHeight="1" x14ac:dyDescent="0.3">
      <c r="A54" s="286">
        <v>39</v>
      </c>
      <c r="B54" s="287">
        <v>556</v>
      </c>
      <c r="C54" s="287">
        <f t="shared" si="0"/>
        <v>1</v>
      </c>
      <c r="D54" s="286" t="s">
        <v>144</v>
      </c>
      <c r="E54" s="288">
        <v>0.05</v>
      </c>
      <c r="F54" s="289">
        <v>37257</v>
      </c>
      <c r="G54" s="289" t="s">
        <v>34</v>
      </c>
      <c r="H54" s="291">
        <v>0.05</v>
      </c>
      <c r="I54" s="287">
        <f>IF(ISNUMBER(SEARCH('2023 i 2024'!$C$2, D54)), 1, 0)</f>
        <v>0</v>
      </c>
    </row>
    <row r="55" spans="1:9" ht="12.75" customHeight="1" x14ac:dyDescent="0.3">
      <c r="A55" s="302">
        <v>40</v>
      </c>
      <c r="B55" s="303">
        <v>530</v>
      </c>
      <c r="C55" s="287">
        <f t="shared" si="0"/>
        <v>2</v>
      </c>
      <c r="D55" s="302" t="s">
        <v>145</v>
      </c>
      <c r="E55" s="293">
        <v>0.05</v>
      </c>
      <c r="F55" s="289">
        <v>37622</v>
      </c>
      <c r="G55" s="289" t="s">
        <v>88</v>
      </c>
      <c r="H55" s="304">
        <v>0</v>
      </c>
      <c r="I55" s="287">
        <f>IF(ISNUMBER(SEARCH('2023 i 2024'!$C$2, D55)), 1, 0)</f>
        <v>0</v>
      </c>
    </row>
    <row r="56" spans="1:9" ht="12.75" customHeight="1" x14ac:dyDescent="0.3">
      <c r="A56" s="302">
        <v>40</v>
      </c>
      <c r="B56" s="303">
        <v>530</v>
      </c>
      <c r="C56" s="287">
        <f t="shared" si="0"/>
        <v>2</v>
      </c>
      <c r="D56" s="302" t="s">
        <v>145</v>
      </c>
      <c r="E56" s="293">
        <v>0</v>
      </c>
      <c r="F56" s="289">
        <v>43101</v>
      </c>
      <c r="G56" s="289" t="s">
        <v>133</v>
      </c>
      <c r="H56" s="304">
        <v>0</v>
      </c>
      <c r="I56" s="287">
        <f>IF(ISNUMBER(SEARCH('2023 i 2024'!$C$2, D56)), 1, 0)</f>
        <v>0</v>
      </c>
    </row>
    <row r="57" spans="1:9" ht="12.75" customHeight="1" x14ac:dyDescent="0.3">
      <c r="A57" s="292">
        <v>41</v>
      </c>
      <c r="B57" s="283">
        <v>623</v>
      </c>
      <c r="C57" s="287">
        <f t="shared" si="0"/>
        <v>3</v>
      </c>
      <c r="D57" s="292" t="s">
        <v>148</v>
      </c>
      <c r="E57" s="293">
        <v>0.05</v>
      </c>
      <c r="F57" s="289">
        <v>38078</v>
      </c>
      <c r="G57" s="290" t="s">
        <v>150</v>
      </c>
      <c r="H57" s="285">
        <v>0.1</v>
      </c>
      <c r="I57" s="287">
        <f>IF(ISNUMBER(SEARCH('2023 i 2024'!$C$2, D57)), 1, 0)</f>
        <v>0</v>
      </c>
    </row>
    <row r="58" spans="1:9" ht="12.75" customHeight="1" x14ac:dyDescent="0.3">
      <c r="A58" s="292">
        <v>41</v>
      </c>
      <c r="B58" s="283">
        <v>623</v>
      </c>
      <c r="C58" s="287">
        <f t="shared" si="0"/>
        <v>3</v>
      </c>
      <c r="D58" s="292" t="s">
        <v>148</v>
      </c>
      <c r="E58" s="284">
        <v>0</v>
      </c>
      <c r="F58" s="289">
        <v>38718</v>
      </c>
      <c r="G58" s="289" t="s">
        <v>113</v>
      </c>
      <c r="H58" s="285">
        <v>0.1</v>
      </c>
      <c r="I58" s="287">
        <f>IF(ISNUMBER(SEARCH('2023 i 2024'!$C$2, D58)), 1, 0)</f>
        <v>0</v>
      </c>
    </row>
    <row r="59" spans="1:9" ht="12.75" customHeight="1" x14ac:dyDescent="0.3">
      <c r="A59" s="292">
        <v>41</v>
      </c>
      <c r="B59" s="283">
        <v>623</v>
      </c>
      <c r="C59" s="287">
        <f t="shared" si="0"/>
        <v>3</v>
      </c>
      <c r="D59" s="292" t="s">
        <v>148</v>
      </c>
      <c r="E59" s="284">
        <v>0.1</v>
      </c>
      <c r="F59" s="289">
        <v>40610</v>
      </c>
      <c r="G59" s="289" t="s">
        <v>153</v>
      </c>
      <c r="H59" s="285">
        <v>0.1</v>
      </c>
      <c r="I59" s="287">
        <f>IF(ISNUMBER(SEARCH('2023 i 2024'!$C$2, D59)), 1, 0)</f>
        <v>0</v>
      </c>
    </row>
    <row r="60" spans="1:9" ht="12.75" customHeight="1" x14ac:dyDescent="0.3">
      <c r="A60" s="292">
        <v>42</v>
      </c>
      <c r="B60" s="308">
        <v>297</v>
      </c>
      <c r="C60" s="287">
        <f t="shared" si="0"/>
        <v>2</v>
      </c>
      <c r="D60" s="283" t="s">
        <v>155</v>
      </c>
      <c r="E60" s="293">
        <v>0.1</v>
      </c>
      <c r="F60" s="289">
        <v>42005</v>
      </c>
      <c r="G60" s="289" t="s">
        <v>69</v>
      </c>
      <c r="H60" s="285">
        <v>0.05</v>
      </c>
      <c r="I60" s="287">
        <f>IF(ISNUMBER(SEARCH('2023 i 2024'!$C$2, D60)), 1, 0)</f>
        <v>0</v>
      </c>
    </row>
    <row r="61" spans="1:9" ht="12.75" customHeight="1" x14ac:dyDescent="0.3">
      <c r="A61" s="292">
        <v>42</v>
      </c>
      <c r="B61" s="308">
        <v>297</v>
      </c>
      <c r="C61" s="287">
        <f t="shared" si="0"/>
        <v>2</v>
      </c>
      <c r="D61" s="283" t="s">
        <v>155</v>
      </c>
      <c r="E61" s="293">
        <v>0.05</v>
      </c>
      <c r="F61" s="289">
        <v>43647</v>
      </c>
      <c r="G61" s="289" t="s">
        <v>158</v>
      </c>
      <c r="H61" s="285">
        <v>0.05</v>
      </c>
      <c r="I61" s="287">
        <f>IF(ISNUMBER(SEARCH('2023 i 2024'!$C$2, D61)), 1, 0)</f>
        <v>0</v>
      </c>
    </row>
    <row r="62" spans="1:9" ht="12.75" customHeight="1" x14ac:dyDescent="0.3">
      <c r="A62" s="286">
        <v>43</v>
      </c>
      <c r="B62" s="287">
        <v>400</v>
      </c>
      <c r="C62" s="287">
        <f t="shared" si="0"/>
        <v>1</v>
      </c>
      <c r="D62" s="287" t="s">
        <v>159</v>
      </c>
      <c r="E62" s="288">
        <v>0.05</v>
      </c>
      <c r="F62" s="289">
        <v>37257</v>
      </c>
      <c r="G62" s="289" t="s">
        <v>34</v>
      </c>
      <c r="H62" s="291">
        <v>0.05</v>
      </c>
      <c r="I62" s="287">
        <f>IF(ISNUMBER(SEARCH('2023 i 2024'!$C$2, D62)), 1, 0)</f>
        <v>0</v>
      </c>
    </row>
    <row r="63" spans="1:9" ht="12.75" customHeight="1" x14ac:dyDescent="0.3">
      <c r="A63" s="310">
        <v>44</v>
      </c>
      <c r="B63" s="307">
        <v>503</v>
      </c>
      <c r="C63" s="287">
        <f t="shared" si="0"/>
        <v>1</v>
      </c>
      <c r="D63" s="305" t="s">
        <v>160</v>
      </c>
      <c r="E63" s="293">
        <v>7.4999999999999997E-2</v>
      </c>
      <c r="F63" s="289">
        <v>37257</v>
      </c>
      <c r="G63" s="289" t="s">
        <v>34</v>
      </c>
      <c r="H63" s="306">
        <v>7.4999999999999997E-2</v>
      </c>
      <c r="I63" s="287">
        <f>IF(ISNUMBER(SEARCH('2023 i 2024'!$C$2, D63)), 1, 0)</f>
        <v>0</v>
      </c>
    </row>
    <row r="64" spans="1:9" ht="12.75" customHeight="1" x14ac:dyDescent="0.3">
      <c r="A64" s="286">
        <v>45</v>
      </c>
      <c r="B64" s="287">
        <v>365</v>
      </c>
      <c r="C64" s="287">
        <f t="shared" si="0"/>
        <v>1</v>
      </c>
      <c r="D64" s="286" t="s">
        <v>162</v>
      </c>
      <c r="E64" s="288">
        <v>0.08</v>
      </c>
      <c r="F64" s="289">
        <v>38596</v>
      </c>
      <c r="G64" s="289" t="s">
        <v>164</v>
      </c>
      <c r="H64" s="291">
        <v>0.08</v>
      </c>
      <c r="I64" s="287">
        <f>IF(ISNUMBER(SEARCH('2023 i 2024'!$C$2, D64)), 1, 0)</f>
        <v>0</v>
      </c>
    </row>
    <row r="65" spans="1:9" ht="15" customHeight="1" x14ac:dyDescent="0.3">
      <c r="A65" s="317">
        <v>46</v>
      </c>
      <c r="B65" s="308">
        <v>99</v>
      </c>
      <c r="C65" s="287">
        <f t="shared" si="0"/>
        <v>2</v>
      </c>
      <c r="D65" s="308" t="s">
        <v>166</v>
      </c>
      <c r="E65" s="293">
        <v>0.05</v>
      </c>
      <c r="F65" s="289">
        <v>37257</v>
      </c>
      <c r="G65" s="289" t="s">
        <v>34</v>
      </c>
      <c r="H65" s="285">
        <v>0.1</v>
      </c>
      <c r="I65" s="287">
        <f>IF(ISNUMBER(SEARCH('2023 i 2024'!$C$2, D65)), 1, 0)</f>
        <v>0</v>
      </c>
    </row>
    <row r="66" spans="1:9" ht="12.75" customHeight="1" x14ac:dyDescent="0.3">
      <c r="A66" s="317">
        <v>46</v>
      </c>
      <c r="B66" s="308">
        <v>99</v>
      </c>
      <c r="C66" s="287">
        <f t="shared" si="0"/>
        <v>2</v>
      </c>
      <c r="D66" s="308" t="s">
        <v>166</v>
      </c>
      <c r="E66" s="293">
        <v>0.1</v>
      </c>
      <c r="F66" s="289">
        <v>42005</v>
      </c>
      <c r="G66" s="289" t="s">
        <v>69</v>
      </c>
      <c r="H66" s="285">
        <v>0.1</v>
      </c>
      <c r="I66" s="287">
        <f>IF(ISNUMBER(SEARCH('2023 i 2024'!$C$2, D66)), 1, 0)</f>
        <v>0</v>
      </c>
    </row>
    <row r="67" spans="1:9" ht="12.75" customHeight="1" x14ac:dyDescent="0.3">
      <c r="A67" s="305">
        <v>47</v>
      </c>
      <c r="B67" s="318">
        <v>108</v>
      </c>
      <c r="C67" s="287">
        <f t="shared" ref="C67:C130" si="1">COUNTIF(B:B,B67)</f>
        <v>2</v>
      </c>
      <c r="D67" s="302" t="s">
        <v>169</v>
      </c>
      <c r="E67" s="293">
        <v>0.1</v>
      </c>
      <c r="F67" s="289">
        <v>42005</v>
      </c>
      <c r="G67" s="289" t="s">
        <v>69</v>
      </c>
      <c r="H67" s="304">
        <v>0</v>
      </c>
      <c r="I67" s="287">
        <f>IF(ISNUMBER(SEARCH('2023 i 2024'!$C$2, D67)), 1, 0)</f>
        <v>0</v>
      </c>
    </row>
    <row r="68" spans="1:9" ht="12.75" customHeight="1" x14ac:dyDescent="0.3">
      <c r="A68" s="305">
        <v>47</v>
      </c>
      <c r="B68" s="318">
        <v>108</v>
      </c>
      <c r="C68" s="287">
        <f t="shared" si="1"/>
        <v>2</v>
      </c>
      <c r="D68" s="302" t="s">
        <v>169</v>
      </c>
      <c r="E68" s="293">
        <v>0</v>
      </c>
      <c r="F68" s="289">
        <v>42795</v>
      </c>
      <c r="G68" s="289" t="s">
        <v>143</v>
      </c>
      <c r="H68" s="304">
        <v>0</v>
      </c>
      <c r="I68" s="287">
        <f>IF(ISNUMBER(SEARCH('2023 i 2024'!$C$2, D68)), 1, 0)</f>
        <v>0</v>
      </c>
    </row>
    <row r="69" spans="1:9" ht="12.75" customHeight="1" x14ac:dyDescent="0.3">
      <c r="A69" s="311">
        <v>48</v>
      </c>
      <c r="B69" s="307">
        <v>352</v>
      </c>
      <c r="C69" s="287">
        <f t="shared" si="1"/>
        <v>1</v>
      </c>
      <c r="D69" s="307" t="s">
        <v>171</v>
      </c>
      <c r="E69" s="293">
        <v>0.1</v>
      </c>
      <c r="F69" s="289">
        <v>38047</v>
      </c>
      <c r="G69" s="289" t="s">
        <v>173</v>
      </c>
      <c r="H69" s="306">
        <v>0.1</v>
      </c>
      <c r="I69" s="287">
        <f>IF(ISNUMBER(SEARCH('2023 i 2024'!$C$2, D69)), 1, 0)</f>
        <v>0</v>
      </c>
    </row>
    <row r="70" spans="1:9" ht="12.75" customHeight="1" x14ac:dyDescent="0.3">
      <c r="A70" s="302">
        <v>49</v>
      </c>
      <c r="B70" s="307">
        <v>364</v>
      </c>
      <c r="C70" s="287">
        <f t="shared" si="1"/>
        <v>1</v>
      </c>
      <c r="D70" s="305" t="s">
        <v>174</v>
      </c>
      <c r="E70" s="293">
        <v>0.08</v>
      </c>
      <c r="F70" s="289">
        <v>43466</v>
      </c>
      <c r="G70" s="289" t="s">
        <v>110</v>
      </c>
      <c r="H70" s="306">
        <v>0.08</v>
      </c>
      <c r="I70" s="287">
        <f>IF(ISNUMBER(SEARCH('2023 i 2024'!$C$2, D70)), 1, 0)</f>
        <v>0</v>
      </c>
    </row>
    <row r="71" spans="1:9" ht="12.75" customHeight="1" x14ac:dyDescent="0.3">
      <c r="A71" s="305">
        <v>50</v>
      </c>
      <c r="B71" s="307">
        <v>526</v>
      </c>
      <c r="C71" s="287">
        <f t="shared" si="1"/>
        <v>1</v>
      </c>
      <c r="D71" s="307" t="s">
        <v>177</v>
      </c>
      <c r="E71" s="293">
        <v>0.1</v>
      </c>
      <c r="F71" s="289">
        <v>40179</v>
      </c>
      <c r="G71" s="289" t="s">
        <v>179</v>
      </c>
      <c r="H71" s="306">
        <v>0.1</v>
      </c>
      <c r="I71" s="287">
        <f>IF(ISNUMBER(SEARCH('2023 i 2024'!$C$2, D71)), 1, 0)</f>
        <v>0</v>
      </c>
    </row>
    <row r="72" spans="1:9" ht="12.75" customHeight="1" x14ac:dyDescent="0.3">
      <c r="A72" s="292">
        <v>51</v>
      </c>
      <c r="B72" s="283">
        <v>200</v>
      </c>
      <c r="C72" s="287">
        <f t="shared" si="1"/>
        <v>2</v>
      </c>
      <c r="D72" s="292" t="s">
        <v>180</v>
      </c>
      <c r="E72" s="293">
        <v>0.05</v>
      </c>
      <c r="F72" s="289">
        <v>37257</v>
      </c>
      <c r="G72" s="289" t="s">
        <v>34</v>
      </c>
      <c r="H72" s="285">
        <v>0.1</v>
      </c>
      <c r="I72" s="287">
        <f>IF(ISNUMBER(SEARCH('2023 i 2024'!$C$2, D72)), 1, 0)</f>
        <v>0</v>
      </c>
    </row>
    <row r="73" spans="1:9" ht="12.75" customHeight="1" x14ac:dyDescent="0.3">
      <c r="A73" s="292">
        <v>51</v>
      </c>
      <c r="B73" s="283">
        <v>200</v>
      </c>
      <c r="C73" s="287">
        <f t="shared" si="1"/>
        <v>2</v>
      </c>
      <c r="D73" s="292" t="s">
        <v>180</v>
      </c>
      <c r="E73" s="293">
        <v>0.1</v>
      </c>
      <c r="F73" s="289">
        <v>42005</v>
      </c>
      <c r="G73" s="289" t="s">
        <v>69</v>
      </c>
      <c r="H73" s="285">
        <v>0.1</v>
      </c>
      <c r="I73" s="287">
        <f>IF(ISNUMBER(SEARCH('2023 i 2024'!$C$2, D73)), 1, 0)</f>
        <v>0</v>
      </c>
    </row>
    <row r="74" spans="1:9" ht="12.75" customHeight="1" x14ac:dyDescent="0.3">
      <c r="A74" s="305">
        <v>52</v>
      </c>
      <c r="B74" s="307">
        <v>146</v>
      </c>
      <c r="C74" s="287">
        <f t="shared" si="1"/>
        <v>1</v>
      </c>
      <c r="D74" s="305" t="s">
        <v>181</v>
      </c>
      <c r="E74" s="293">
        <v>0.05</v>
      </c>
      <c r="F74" s="289">
        <v>40544</v>
      </c>
      <c r="G74" s="289" t="s">
        <v>183</v>
      </c>
      <c r="H74" s="306">
        <v>0.05</v>
      </c>
      <c r="I74" s="287">
        <f>IF(ISNUMBER(SEARCH('2023 i 2024'!$C$2, D74)), 1, 0)</f>
        <v>0</v>
      </c>
    </row>
    <row r="75" spans="1:9" ht="12.75" customHeight="1" x14ac:dyDescent="0.3">
      <c r="A75" s="305">
        <v>53</v>
      </c>
      <c r="B75" s="307">
        <v>265</v>
      </c>
      <c r="C75" s="287">
        <f t="shared" si="1"/>
        <v>1</v>
      </c>
      <c r="D75" s="305" t="s">
        <v>184</v>
      </c>
      <c r="E75" s="293">
        <v>0.08</v>
      </c>
      <c r="F75" s="289">
        <v>44562</v>
      </c>
      <c r="G75" s="289" t="s">
        <v>135</v>
      </c>
      <c r="H75" s="306">
        <v>0.08</v>
      </c>
      <c r="I75" s="287">
        <f>IF(ISNUMBER(SEARCH('2023 i 2024'!$C$2, D75)), 1, 0)</f>
        <v>0</v>
      </c>
    </row>
    <row r="76" spans="1:9" ht="12.75" customHeight="1" x14ac:dyDescent="0.3">
      <c r="A76" s="305">
        <v>54</v>
      </c>
      <c r="B76" s="287">
        <v>527</v>
      </c>
      <c r="C76" s="287">
        <f t="shared" si="1"/>
        <v>1</v>
      </c>
      <c r="D76" s="286" t="s">
        <v>186</v>
      </c>
      <c r="E76" s="288">
        <v>0.05</v>
      </c>
      <c r="F76" s="289">
        <v>37288</v>
      </c>
      <c r="G76" s="289" t="s">
        <v>108</v>
      </c>
      <c r="H76" s="291">
        <v>0.05</v>
      </c>
      <c r="I76" s="287">
        <f>IF(ISNUMBER(SEARCH('2023 i 2024'!$C$2, D76)), 1, 0)</f>
        <v>0</v>
      </c>
    </row>
    <row r="77" spans="1:9" ht="12.75" customHeight="1" x14ac:dyDescent="0.3">
      <c r="A77" s="313">
        <v>55</v>
      </c>
      <c r="B77" s="319">
        <v>481</v>
      </c>
      <c r="C77" s="287">
        <f t="shared" si="1"/>
        <v>3</v>
      </c>
      <c r="D77" s="310" t="s">
        <v>189</v>
      </c>
      <c r="E77" s="288">
        <v>0.05</v>
      </c>
      <c r="F77" s="289">
        <v>37257</v>
      </c>
      <c r="G77" s="289" t="s">
        <v>34</v>
      </c>
      <c r="H77" s="285">
        <v>7.4999999999999997E-2</v>
      </c>
      <c r="I77" s="287">
        <f>IF(ISNUMBER(SEARCH('2023 i 2024'!$C$2, D77)), 1, 0)</f>
        <v>0</v>
      </c>
    </row>
    <row r="78" spans="1:9" ht="12.75" customHeight="1" x14ac:dyDescent="0.3">
      <c r="A78" s="313">
        <v>55</v>
      </c>
      <c r="B78" s="319">
        <v>481</v>
      </c>
      <c r="C78" s="287">
        <f t="shared" si="1"/>
        <v>3</v>
      </c>
      <c r="D78" s="310" t="s">
        <v>189</v>
      </c>
      <c r="E78" s="320">
        <v>7.4999999999999997E-2</v>
      </c>
      <c r="F78" s="289">
        <v>37622</v>
      </c>
      <c r="G78" s="289" t="s">
        <v>88</v>
      </c>
      <c r="H78" s="285">
        <v>7.4999999999999997E-2</v>
      </c>
      <c r="I78" s="287">
        <f>IF(ISNUMBER(SEARCH('2023 i 2024'!$C$2, D78)), 1, 0)</f>
        <v>0</v>
      </c>
    </row>
    <row r="79" spans="1:9" ht="12.75" customHeight="1" x14ac:dyDescent="0.3">
      <c r="A79" s="313">
        <v>55</v>
      </c>
      <c r="B79" s="319">
        <v>481</v>
      </c>
      <c r="C79" s="287">
        <f t="shared" si="1"/>
        <v>3</v>
      </c>
      <c r="D79" s="310" t="s">
        <v>189</v>
      </c>
      <c r="E79" s="320">
        <v>7.4999999999999997E-2</v>
      </c>
      <c r="F79" s="289">
        <v>38102</v>
      </c>
      <c r="G79" s="289" t="s">
        <v>192</v>
      </c>
      <c r="H79" s="285">
        <v>7.4999999999999997E-2</v>
      </c>
      <c r="I79" s="287">
        <f>IF(ISNUMBER(SEARCH('2023 i 2024'!$C$2, D79)), 1, 0)</f>
        <v>0</v>
      </c>
    </row>
    <row r="80" spans="1:9" ht="12.75" customHeight="1" x14ac:dyDescent="0.3">
      <c r="A80" s="305">
        <v>56</v>
      </c>
      <c r="B80" s="307">
        <v>187</v>
      </c>
      <c r="C80" s="287">
        <f t="shared" si="1"/>
        <v>1</v>
      </c>
      <c r="D80" s="307" t="s">
        <v>193</v>
      </c>
      <c r="E80" s="293">
        <v>0.12</v>
      </c>
      <c r="F80" s="289">
        <v>37681</v>
      </c>
      <c r="G80" s="289" t="s">
        <v>195</v>
      </c>
      <c r="H80" s="306">
        <v>0.12</v>
      </c>
      <c r="I80" s="287">
        <f>IF(ISNUMBER(SEARCH('2023 i 2024'!$C$2, D80)), 1, 0)</f>
        <v>0</v>
      </c>
    </row>
    <row r="81" spans="1:9" ht="12.75" customHeight="1" x14ac:dyDescent="0.3">
      <c r="A81" s="305">
        <v>57</v>
      </c>
      <c r="B81" s="318" t="s">
        <v>197</v>
      </c>
      <c r="C81" s="287">
        <f t="shared" si="1"/>
        <v>1</v>
      </c>
      <c r="D81" s="307" t="s">
        <v>198</v>
      </c>
      <c r="E81" s="293">
        <v>0.1</v>
      </c>
      <c r="F81" s="289">
        <v>42005</v>
      </c>
      <c r="G81" s="289" t="s">
        <v>69</v>
      </c>
      <c r="H81" s="306">
        <v>0.1</v>
      </c>
      <c r="I81" s="287">
        <f>IF(ISNUMBER(SEARCH('2023 i 2024'!$C$2, D81)), 1, 0)</f>
        <v>0</v>
      </c>
    </row>
    <row r="82" spans="1:9" ht="12.75" customHeight="1" x14ac:dyDescent="0.3">
      <c r="A82" s="292">
        <v>58</v>
      </c>
      <c r="B82" s="283">
        <v>220</v>
      </c>
      <c r="C82" s="287">
        <f t="shared" si="1"/>
        <v>2</v>
      </c>
      <c r="D82" s="283" t="s">
        <v>202</v>
      </c>
      <c r="E82" s="293">
        <v>0.1</v>
      </c>
      <c r="F82" s="289">
        <v>37257</v>
      </c>
      <c r="G82" s="289" t="s">
        <v>34</v>
      </c>
      <c r="H82" s="285">
        <v>0.12</v>
      </c>
      <c r="I82" s="287">
        <f>IF(ISNUMBER(SEARCH('2023 i 2024'!$C$2, D82)), 1, 0)</f>
        <v>0</v>
      </c>
    </row>
    <row r="83" spans="1:9" ht="12.75" customHeight="1" x14ac:dyDescent="0.3">
      <c r="A83" s="292">
        <v>58</v>
      </c>
      <c r="B83" s="283">
        <v>220</v>
      </c>
      <c r="C83" s="287">
        <f t="shared" si="1"/>
        <v>2</v>
      </c>
      <c r="D83" s="283" t="s">
        <v>202</v>
      </c>
      <c r="E83" s="293">
        <v>0.12</v>
      </c>
      <c r="F83" s="289">
        <v>40539</v>
      </c>
      <c r="G83" s="289" t="s">
        <v>204</v>
      </c>
      <c r="H83" s="285">
        <v>0.12</v>
      </c>
      <c r="I83" s="287">
        <f>IF(ISNUMBER(SEARCH('2023 i 2024'!$C$2, D83)), 1, 0)</f>
        <v>0</v>
      </c>
    </row>
    <row r="84" spans="1:9" ht="12.75" customHeight="1" x14ac:dyDescent="0.3">
      <c r="A84" s="292">
        <v>59</v>
      </c>
      <c r="B84" s="283">
        <v>347</v>
      </c>
      <c r="C84" s="287">
        <f t="shared" si="1"/>
        <v>3</v>
      </c>
      <c r="D84" s="283" t="s">
        <v>205</v>
      </c>
      <c r="E84" s="293">
        <v>0.06</v>
      </c>
      <c r="F84" s="289">
        <v>37257</v>
      </c>
      <c r="G84" s="289" t="s">
        <v>34</v>
      </c>
      <c r="H84" s="285">
        <v>0.06</v>
      </c>
      <c r="I84" s="287">
        <f>IF(ISNUMBER(SEARCH('2023 i 2024'!$C$2, D84)), 1, 0)</f>
        <v>0</v>
      </c>
    </row>
    <row r="85" spans="1:9" ht="12.75" customHeight="1" x14ac:dyDescent="0.3">
      <c r="A85" s="292">
        <v>59</v>
      </c>
      <c r="B85" s="283">
        <v>347</v>
      </c>
      <c r="C85" s="287">
        <f t="shared" si="1"/>
        <v>3</v>
      </c>
      <c r="D85" s="283" t="s">
        <v>205</v>
      </c>
      <c r="E85" s="293">
        <v>0.04</v>
      </c>
      <c r="F85" s="289">
        <v>40179</v>
      </c>
      <c r="G85" s="289" t="s">
        <v>179</v>
      </c>
      <c r="H85" s="285">
        <v>0.06</v>
      </c>
      <c r="I85" s="287">
        <f>IF(ISNUMBER(SEARCH('2023 i 2024'!$C$2, D85)), 1, 0)</f>
        <v>0</v>
      </c>
    </row>
    <row r="86" spans="1:9" ht="12.75" customHeight="1" x14ac:dyDescent="0.3">
      <c r="A86" s="292">
        <v>59</v>
      </c>
      <c r="B86" s="283">
        <v>347</v>
      </c>
      <c r="C86" s="287">
        <f t="shared" si="1"/>
        <v>3</v>
      </c>
      <c r="D86" s="283" t="s">
        <v>205</v>
      </c>
      <c r="E86" s="293">
        <v>0.06</v>
      </c>
      <c r="F86" s="289">
        <v>40544</v>
      </c>
      <c r="G86" s="289" t="s">
        <v>183</v>
      </c>
      <c r="H86" s="285">
        <v>0.06</v>
      </c>
      <c r="I86" s="287">
        <f>IF(ISNUMBER(SEARCH('2023 i 2024'!$C$2, D86)), 1, 0)</f>
        <v>0</v>
      </c>
    </row>
    <row r="87" spans="1:9" ht="12.75" customHeight="1" x14ac:dyDescent="0.3">
      <c r="A87" s="302">
        <v>60</v>
      </c>
      <c r="B87" s="303">
        <v>293</v>
      </c>
      <c r="C87" s="287">
        <f t="shared" si="1"/>
        <v>2</v>
      </c>
      <c r="D87" s="303" t="s">
        <v>208</v>
      </c>
      <c r="E87" s="293">
        <v>0.1</v>
      </c>
      <c r="F87" s="289">
        <v>40360</v>
      </c>
      <c r="G87" s="289" t="s">
        <v>210</v>
      </c>
      <c r="H87" s="304">
        <v>0.08</v>
      </c>
      <c r="I87" s="287">
        <f>IF(ISNUMBER(SEARCH('2023 i 2024'!$C$2, D87)), 1, 0)</f>
        <v>0</v>
      </c>
    </row>
    <row r="88" spans="1:9" ht="12.75" customHeight="1" x14ac:dyDescent="0.3">
      <c r="A88" s="302">
        <v>60</v>
      </c>
      <c r="B88" s="303">
        <v>293</v>
      </c>
      <c r="C88" s="287">
        <f t="shared" si="1"/>
        <v>2</v>
      </c>
      <c r="D88" s="303" t="s">
        <v>208</v>
      </c>
      <c r="E88" s="293">
        <v>0.08</v>
      </c>
      <c r="F88" s="289">
        <v>44197</v>
      </c>
      <c r="G88" s="289" t="s">
        <v>212</v>
      </c>
      <c r="H88" s="304">
        <v>0.08</v>
      </c>
      <c r="I88" s="287">
        <f>IF(ISNUMBER(SEARCH('2023 i 2024'!$C$2, D88)), 1, 0)</f>
        <v>0</v>
      </c>
    </row>
    <row r="89" spans="1:9" ht="15" customHeight="1" x14ac:dyDescent="0.3">
      <c r="A89" s="286">
        <v>61</v>
      </c>
      <c r="B89" s="287">
        <v>232</v>
      </c>
      <c r="C89" s="287">
        <f t="shared" si="1"/>
        <v>1</v>
      </c>
      <c r="D89" s="286" t="s">
        <v>213</v>
      </c>
      <c r="E89" s="288">
        <v>0.06</v>
      </c>
      <c r="F89" s="289">
        <v>37257</v>
      </c>
      <c r="G89" s="289" t="s">
        <v>34</v>
      </c>
      <c r="H89" s="291">
        <v>0.06</v>
      </c>
      <c r="I89" s="287">
        <f>IF(ISNUMBER(SEARCH('2023 i 2024'!$C$2, D89)), 1, 0)</f>
        <v>0</v>
      </c>
    </row>
    <row r="90" spans="1:9" ht="12.75" customHeight="1" x14ac:dyDescent="0.3">
      <c r="A90" s="286">
        <v>62</v>
      </c>
      <c r="B90" s="287">
        <v>391</v>
      </c>
      <c r="C90" s="287">
        <f t="shared" si="1"/>
        <v>1</v>
      </c>
      <c r="D90" s="287" t="s">
        <v>216</v>
      </c>
      <c r="E90" s="321">
        <v>0.1</v>
      </c>
      <c r="F90" s="289">
        <v>38899</v>
      </c>
      <c r="G90" s="289" t="s">
        <v>218</v>
      </c>
      <c r="H90" s="291">
        <v>0.1</v>
      </c>
      <c r="I90" s="287">
        <f>IF(ISNUMBER(SEARCH('2023 i 2024'!$C$2, D90)), 1, 0)</f>
        <v>0</v>
      </c>
    </row>
    <row r="91" spans="1:9" s="111" customFormat="1" ht="15.75" customHeight="1" x14ac:dyDescent="0.3">
      <c r="A91" s="286">
        <v>63</v>
      </c>
      <c r="B91" s="307">
        <v>555</v>
      </c>
      <c r="C91" s="287">
        <f t="shared" si="1"/>
        <v>1</v>
      </c>
      <c r="D91" s="305" t="s">
        <v>219</v>
      </c>
      <c r="E91" s="293">
        <v>0.05</v>
      </c>
      <c r="F91" s="289">
        <v>40290</v>
      </c>
      <c r="G91" s="289" t="s">
        <v>221</v>
      </c>
      <c r="H91" s="306">
        <v>0.05</v>
      </c>
      <c r="I91" s="287">
        <f>IF(ISNUMBER(SEARCH('2023 i 2024'!$C$2, D91)), 1, 0)</f>
        <v>0</v>
      </c>
    </row>
    <row r="92" spans="1:9" x14ac:dyDescent="0.3">
      <c r="A92" s="286">
        <v>64</v>
      </c>
      <c r="B92" s="322" t="s">
        <v>222</v>
      </c>
      <c r="C92" s="287">
        <f t="shared" si="1"/>
        <v>1</v>
      </c>
      <c r="D92" s="292" t="s">
        <v>223</v>
      </c>
      <c r="E92" s="293">
        <v>0.06</v>
      </c>
      <c r="F92" s="289">
        <v>42005</v>
      </c>
      <c r="G92" s="289" t="s">
        <v>69</v>
      </c>
      <c r="H92" s="285">
        <v>0.06</v>
      </c>
      <c r="I92" s="287">
        <f>IF(ISNUMBER(SEARCH('2023 i 2024'!$C$2, D92)), 1, 0)</f>
        <v>0</v>
      </c>
    </row>
    <row r="93" spans="1:9" ht="12.75" customHeight="1" x14ac:dyDescent="0.3">
      <c r="A93" s="286">
        <v>65</v>
      </c>
      <c r="B93" s="287">
        <v>102</v>
      </c>
      <c r="C93" s="287">
        <f t="shared" si="1"/>
        <v>1</v>
      </c>
      <c r="D93" s="286" t="s">
        <v>225</v>
      </c>
      <c r="E93" s="288">
        <v>0.05</v>
      </c>
      <c r="F93" s="289">
        <v>37288</v>
      </c>
      <c r="G93" s="289" t="s">
        <v>108</v>
      </c>
      <c r="H93" s="291">
        <v>0.05</v>
      </c>
      <c r="I93" s="287">
        <f>IF(ISNUMBER(SEARCH('2023 i 2024'!$C$2, D93)), 1, 0)</f>
        <v>0</v>
      </c>
    </row>
    <row r="94" spans="1:9" ht="12.75" customHeight="1" x14ac:dyDescent="0.3">
      <c r="A94" s="305">
        <v>66</v>
      </c>
      <c r="B94" s="283">
        <v>149</v>
      </c>
      <c r="C94" s="287">
        <f t="shared" si="1"/>
        <v>1</v>
      </c>
      <c r="D94" s="292" t="s">
        <v>227</v>
      </c>
      <c r="E94" s="293">
        <v>0.03</v>
      </c>
      <c r="F94" s="289">
        <v>42068</v>
      </c>
      <c r="G94" s="289" t="s">
        <v>229</v>
      </c>
      <c r="H94" s="306">
        <v>0.03</v>
      </c>
      <c r="I94" s="287">
        <f>IF(ISNUMBER(SEARCH('2023 i 2024'!$C$2, D94)), 1, 0)</f>
        <v>0</v>
      </c>
    </row>
    <row r="95" spans="1:9" ht="21" customHeight="1" x14ac:dyDescent="0.3">
      <c r="A95" s="302">
        <v>67</v>
      </c>
      <c r="B95" s="283">
        <v>150</v>
      </c>
      <c r="C95" s="287">
        <f t="shared" si="1"/>
        <v>2</v>
      </c>
      <c r="D95" s="283" t="s">
        <v>230</v>
      </c>
      <c r="E95" s="293">
        <v>0.04</v>
      </c>
      <c r="F95" s="289">
        <v>40179</v>
      </c>
      <c r="G95" s="289" t="s">
        <v>179</v>
      </c>
      <c r="H95" s="304">
        <v>0.06</v>
      </c>
      <c r="I95" s="287">
        <f>IF(ISNUMBER(SEARCH('2023 i 2024'!$C$2, D95)), 1, 0)</f>
        <v>0</v>
      </c>
    </row>
    <row r="96" spans="1:9" ht="21" customHeight="1" x14ac:dyDescent="0.3">
      <c r="A96" s="302">
        <v>67</v>
      </c>
      <c r="B96" s="283">
        <v>150</v>
      </c>
      <c r="C96" s="287">
        <f t="shared" si="1"/>
        <v>2</v>
      </c>
      <c r="D96" s="283" t="s">
        <v>230</v>
      </c>
      <c r="E96" s="293">
        <v>0.06</v>
      </c>
      <c r="F96" s="289">
        <v>41640</v>
      </c>
      <c r="G96" s="289" t="s">
        <v>233</v>
      </c>
      <c r="H96" s="304">
        <v>0.06</v>
      </c>
      <c r="I96" s="287">
        <f>IF(ISNUMBER(SEARCH('2023 i 2024'!$C$2, D96)), 1, 0)</f>
        <v>0</v>
      </c>
    </row>
    <row r="97" spans="1:9" ht="12.75" customHeight="1" x14ac:dyDescent="0.3">
      <c r="A97" s="292">
        <v>68</v>
      </c>
      <c r="B97" s="283">
        <v>228</v>
      </c>
      <c r="C97" s="287">
        <f t="shared" si="1"/>
        <v>1</v>
      </c>
      <c r="D97" s="292" t="s">
        <v>234</v>
      </c>
      <c r="E97" s="293">
        <v>0.1</v>
      </c>
      <c r="F97" s="289">
        <v>44927</v>
      </c>
      <c r="G97" s="289" t="s">
        <v>236</v>
      </c>
      <c r="H97" s="285">
        <v>0.1</v>
      </c>
      <c r="I97" s="287">
        <f>IF(ISNUMBER(SEARCH('2023 i 2024'!$C$2, D97)), 1, 0)</f>
        <v>0</v>
      </c>
    </row>
    <row r="98" spans="1:9" ht="15" customHeight="1" x14ac:dyDescent="0.3">
      <c r="A98" s="302">
        <v>69</v>
      </c>
      <c r="B98" s="303">
        <v>328</v>
      </c>
      <c r="C98" s="287">
        <f t="shared" si="1"/>
        <v>4</v>
      </c>
      <c r="D98" s="303" t="s">
        <v>238</v>
      </c>
      <c r="E98" s="293">
        <v>0.1</v>
      </c>
      <c r="F98" s="289">
        <v>38139</v>
      </c>
      <c r="G98" s="289" t="s">
        <v>240</v>
      </c>
      <c r="H98" s="304">
        <v>0.1</v>
      </c>
      <c r="I98" s="287">
        <f>IF(ISNUMBER(SEARCH('2023 i 2024'!$C$2, D98)), 1, 0)</f>
        <v>0</v>
      </c>
    </row>
    <row r="99" spans="1:9" ht="15" customHeight="1" x14ac:dyDescent="0.3">
      <c r="A99" s="302">
        <v>69</v>
      </c>
      <c r="B99" s="303">
        <v>328</v>
      </c>
      <c r="C99" s="287">
        <f t="shared" si="1"/>
        <v>4</v>
      </c>
      <c r="D99" s="303" t="s">
        <v>238</v>
      </c>
      <c r="E99" s="293"/>
      <c r="F99" s="289">
        <v>38169</v>
      </c>
      <c r="G99" s="289" t="s">
        <v>242</v>
      </c>
      <c r="H99" s="304">
        <v>0.1</v>
      </c>
      <c r="I99" s="287">
        <f>IF(ISNUMBER(SEARCH('2023 i 2024'!$C$2, D99)), 1, 0)</f>
        <v>0</v>
      </c>
    </row>
    <row r="100" spans="1:9" ht="15" customHeight="1" x14ac:dyDescent="0.3">
      <c r="A100" s="302">
        <v>69</v>
      </c>
      <c r="B100" s="303">
        <v>328</v>
      </c>
      <c r="C100" s="287">
        <f t="shared" si="1"/>
        <v>4</v>
      </c>
      <c r="D100" s="303" t="s">
        <v>238</v>
      </c>
      <c r="E100" s="293">
        <v>0</v>
      </c>
      <c r="F100" s="289">
        <v>44256</v>
      </c>
      <c r="G100" s="289" t="s">
        <v>244</v>
      </c>
      <c r="H100" s="304">
        <v>0.1</v>
      </c>
      <c r="I100" s="287">
        <f>IF(ISNUMBER(SEARCH('2023 i 2024'!$C$2, D100)), 1, 0)</f>
        <v>0</v>
      </c>
    </row>
    <row r="101" spans="1:9" ht="13.5" customHeight="1" x14ac:dyDescent="0.3">
      <c r="A101" s="302">
        <v>69</v>
      </c>
      <c r="B101" s="303">
        <v>328</v>
      </c>
      <c r="C101" s="287">
        <f t="shared" si="1"/>
        <v>4</v>
      </c>
      <c r="D101" s="303" t="s">
        <v>238</v>
      </c>
      <c r="E101" s="293">
        <v>0.1</v>
      </c>
      <c r="F101" s="289">
        <v>44562</v>
      </c>
      <c r="G101" s="289" t="s">
        <v>135</v>
      </c>
      <c r="H101" s="304">
        <v>0.1</v>
      </c>
      <c r="I101" s="287">
        <f>IF(ISNUMBER(SEARCH('2023 i 2024'!$C$2, D101)), 1, 0)</f>
        <v>0</v>
      </c>
    </row>
    <row r="102" spans="1:9" ht="21" customHeight="1" x14ac:dyDescent="0.3">
      <c r="A102" s="292">
        <v>70</v>
      </c>
      <c r="B102" s="308" t="s">
        <v>247</v>
      </c>
      <c r="C102" s="287">
        <f t="shared" si="1"/>
        <v>5</v>
      </c>
      <c r="D102" s="283" t="s">
        <v>248</v>
      </c>
      <c r="E102" s="284">
        <v>7.4999999999999997E-2</v>
      </c>
      <c r="F102" s="289">
        <v>37257</v>
      </c>
      <c r="G102" s="323" t="s">
        <v>250</v>
      </c>
      <c r="H102" s="285">
        <v>0</v>
      </c>
      <c r="I102" s="287">
        <f>IF(ISNUMBER(SEARCH('2023 i 2024'!$C$2, D102)), 1, 0)</f>
        <v>0</v>
      </c>
    </row>
    <row r="103" spans="1:9" ht="16.5" customHeight="1" x14ac:dyDescent="0.3">
      <c r="A103" s="292">
        <v>70</v>
      </c>
      <c r="B103" s="308" t="s">
        <v>247</v>
      </c>
      <c r="C103" s="287">
        <f t="shared" si="1"/>
        <v>5</v>
      </c>
      <c r="D103" s="283" t="s">
        <v>248</v>
      </c>
      <c r="E103" s="284">
        <v>0.12</v>
      </c>
      <c r="F103" s="289">
        <v>37408</v>
      </c>
      <c r="G103" s="323" t="s">
        <v>252</v>
      </c>
      <c r="H103" s="285">
        <v>0</v>
      </c>
      <c r="I103" s="287">
        <f>IF(ISNUMBER(SEARCH('2023 i 2024'!$C$2, D103)), 1, 0)</f>
        <v>0</v>
      </c>
    </row>
    <row r="104" spans="1:9" ht="16.5" customHeight="1" x14ac:dyDescent="0.3">
      <c r="A104" s="292">
        <v>70</v>
      </c>
      <c r="B104" s="308" t="s">
        <v>247</v>
      </c>
      <c r="C104" s="287">
        <f t="shared" si="1"/>
        <v>5</v>
      </c>
      <c r="D104" s="283" t="s">
        <v>248</v>
      </c>
      <c r="E104" s="284">
        <v>0.09</v>
      </c>
      <c r="F104" s="289">
        <v>43586</v>
      </c>
      <c r="G104" s="323" t="s">
        <v>254</v>
      </c>
      <c r="H104" s="285">
        <v>0</v>
      </c>
      <c r="I104" s="287">
        <f>IF(ISNUMBER(SEARCH('2023 i 2024'!$C$2, D104)), 1, 0)</f>
        <v>0</v>
      </c>
    </row>
    <row r="105" spans="1:9" ht="16.5" customHeight="1" x14ac:dyDescent="0.3">
      <c r="A105" s="292">
        <v>70</v>
      </c>
      <c r="B105" s="308" t="s">
        <v>247</v>
      </c>
      <c r="C105" s="287">
        <f t="shared" si="1"/>
        <v>5</v>
      </c>
      <c r="D105" s="283" t="s">
        <v>248</v>
      </c>
      <c r="E105" s="284">
        <v>0.06</v>
      </c>
      <c r="F105" s="289">
        <v>43831</v>
      </c>
      <c r="G105" s="323" t="s">
        <v>256</v>
      </c>
      <c r="H105" s="285">
        <v>0</v>
      </c>
      <c r="I105" s="287">
        <f>IF(ISNUMBER(SEARCH('2023 i 2024'!$C$2, D105)), 1, 0)</f>
        <v>0</v>
      </c>
    </row>
    <row r="106" spans="1:9" ht="15.75" customHeight="1" x14ac:dyDescent="0.3">
      <c r="A106" s="292">
        <v>70</v>
      </c>
      <c r="B106" s="308" t="s">
        <v>247</v>
      </c>
      <c r="C106" s="287">
        <f t="shared" si="1"/>
        <v>5</v>
      </c>
      <c r="D106" s="283" t="s">
        <v>248</v>
      </c>
      <c r="E106" s="284">
        <v>0</v>
      </c>
      <c r="F106" s="289">
        <v>43952</v>
      </c>
      <c r="G106" s="323" t="s">
        <v>258</v>
      </c>
      <c r="H106" s="285">
        <v>0</v>
      </c>
      <c r="I106" s="287">
        <f>IF(ISNUMBER(SEARCH('2023 i 2024'!$C$2, D106)), 1, 0)</f>
        <v>0</v>
      </c>
    </row>
    <row r="107" spans="1:9" ht="13.5" customHeight="1" x14ac:dyDescent="0.3">
      <c r="A107" s="313">
        <v>71</v>
      </c>
      <c r="B107" s="307">
        <v>176</v>
      </c>
      <c r="C107" s="287">
        <f t="shared" si="1"/>
        <v>1</v>
      </c>
      <c r="D107" s="305" t="s">
        <v>259</v>
      </c>
      <c r="E107" s="293">
        <v>0.08</v>
      </c>
      <c r="F107" s="289">
        <v>37288</v>
      </c>
      <c r="G107" s="289" t="s">
        <v>108</v>
      </c>
      <c r="H107" s="306">
        <v>0.08</v>
      </c>
      <c r="I107" s="287">
        <f>IF(ISNUMBER(SEARCH('2023 i 2024'!$C$2, D107)), 1, 0)</f>
        <v>0</v>
      </c>
    </row>
    <row r="108" spans="1:9" ht="13.5" customHeight="1" x14ac:dyDescent="0.3">
      <c r="A108" s="292">
        <v>72</v>
      </c>
      <c r="B108" s="324" t="s">
        <v>261</v>
      </c>
      <c r="C108" s="287">
        <f t="shared" si="1"/>
        <v>2</v>
      </c>
      <c r="D108" s="303" t="s">
        <v>262</v>
      </c>
      <c r="E108" s="293">
        <v>0.1</v>
      </c>
      <c r="F108" s="289">
        <v>38718</v>
      </c>
      <c r="G108" s="290" t="s">
        <v>113</v>
      </c>
      <c r="H108" s="325">
        <v>0.05</v>
      </c>
      <c r="I108" s="287">
        <f>IF(ISNUMBER(SEARCH('2023 i 2024'!$C$2, D108)), 1, 0)</f>
        <v>0</v>
      </c>
    </row>
    <row r="109" spans="1:9" ht="13.5" customHeight="1" x14ac:dyDescent="0.3">
      <c r="A109" s="292">
        <v>72</v>
      </c>
      <c r="B109" s="324" t="s">
        <v>261</v>
      </c>
      <c r="C109" s="287">
        <f t="shared" si="1"/>
        <v>2</v>
      </c>
      <c r="D109" s="303" t="s">
        <v>262</v>
      </c>
      <c r="E109" s="293">
        <v>0.05</v>
      </c>
      <c r="F109" s="289">
        <v>44197</v>
      </c>
      <c r="G109" s="290" t="s">
        <v>212</v>
      </c>
      <c r="H109" s="325">
        <v>0.05</v>
      </c>
      <c r="I109" s="287">
        <f>IF(ISNUMBER(SEARCH('2023 i 2024'!$C$2, D109)), 1, 0)</f>
        <v>0</v>
      </c>
    </row>
    <row r="110" spans="1:9" ht="13.5" customHeight="1" x14ac:dyDescent="0.3">
      <c r="A110" s="292">
        <v>73</v>
      </c>
      <c r="B110" s="283">
        <v>450</v>
      </c>
      <c r="C110" s="287">
        <f t="shared" si="1"/>
        <v>3</v>
      </c>
      <c r="D110" s="292" t="s">
        <v>265</v>
      </c>
      <c r="E110" s="293">
        <v>0.1</v>
      </c>
      <c r="F110" s="289">
        <v>42031</v>
      </c>
      <c r="G110" s="289" t="s">
        <v>267</v>
      </c>
      <c r="H110" s="304">
        <v>0</v>
      </c>
      <c r="I110" s="287">
        <f>IF(ISNUMBER(SEARCH('2023 i 2024'!$C$2, D110)), 1, 0)</f>
        <v>0</v>
      </c>
    </row>
    <row r="111" spans="1:9" ht="13.5" customHeight="1" x14ac:dyDescent="0.3">
      <c r="A111" s="292">
        <v>73</v>
      </c>
      <c r="B111" s="283">
        <v>450</v>
      </c>
      <c r="C111" s="287">
        <f t="shared" si="1"/>
        <v>3</v>
      </c>
      <c r="D111" s="292" t="s">
        <v>265</v>
      </c>
      <c r="E111" s="293">
        <v>0.08</v>
      </c>
      <c r="F111" s="289">
        <v>43132</v>
      </c>
      <c r="G111" s="289" t="s">
        <v>269</v>
      </c>
      <c r="H111" s="304">
        <v>0</v>
      </c>
      <c r="I111" s="287">
        <f>IF(ISNUMBER(SEARCH('2023 i 2024'!$C$2, D111)), 1, 0)</f>
        <v>0</v>
      </c>
    </row>
    <row r="112" spans="1:9" ht="15.25" customHeight="1" x14ac:dyDescent="0.3">
      <c r="A112" s="292">
        <v>73</v>
      </c>
      <c r="B112" s="283">
        <v>450</v>
      </c>
      <c r="C112" s="287">
        <f t="shared" si="1"/>
        <v>3</v>
      </c>
      <c r="D112" s="292" t="s">
        <v>265</v>
      </c>
      <c r="E112" s="293">
        <v>0</v>
      </c>
      <c r="F112" s="289">
        <v>43617</v>
      </c>
      <c r="G112" s="289" t="s">
        <v>271</v>
      </c>
      <c r="H112" s="304">
        <v>0</v>
      </c>
      <c r="I112" s="287">
        <f>IF(ISNUMBER(SEARCH('2023 i 2024'!$C$2, D112)), 1, 0)</f>
        <v>0</v>
      </c>
    </row>
    <row r="113" spans="1:9" ht="13.5" customHeight="1" x14ac:dyDescent="0.3">
      <c r="A113" s="286">
        <v>74</v>
      </c>
      <c r="B113" s="326" t="s">
        <v>273</v>
      </c>
      <c r="C113" s="287">
        <f t="shared" si="1"/>
        <v>1</v>
      </c>
      <c r="D113" s="327" t="s">
        <v>274</v>
      </c>
      <c r="E113" s="288">
        <v>0.1</v>
      </c>
      <c r="F113" s="289">
        <v>41657</v>
      </c>
      <c r="G113" s="289" t="s">
        <v>276</v>
      </c>
      <c r="H113" s="291">
        <v>0.1</v>
      </c>
      <c r="I113" s="287">
        <f>IF(ISNUMBER(SEARCH('2023 i 2024'!$C$2, D113)), 1, 0)</f>
        <v>0</v>
      </c>
    </row>
    <row r="114" spans="1:9" ht="21" customHeight="1" x14ac:dyDescent="0.3">
      <c r="A114" s="286">
        <v>75</v>
      </c>
      <c r="B114" s="307">
        <v>199</v>
      </c>
      <c r="C114" s="287">
        <f t="shared" si="1"/>
        <v>1</v>
      </c>
      <c r="D114" s="305" t="s">
        <v>277</v>
      </c>
      <c r="E114" s="293">
        <v>0.05</v>
      </c>
      <c r="F114" s="289">
        <v>37347</v>
      </c>
      <c r="G114" s="289" t="s">
        <v>54</v>
      </c>
      <c r="H114" s="306">
        <v>0.05</v>
      </c>
      <c r="I114" s="287">
        <f>IF(ISNUMBER(SEARCH('2023 i 2024'!$C$2, D114)), 1, 0)</f>
        <v>0</v>
      </c>
    </row>
    <row r="115" spans="1:9" ht="13.5" customHeight="1" x14ac:dyDescent="0.3">
      <c r="A115" s="286">
        <v>76</v>
      </c>
      <c r="B115" s="318" t="s">
        <v>279</v>
      </c>
      <c r="C115" s="287">
        <f t="shared" si="1"/>
        <v>1</v>
      </c>
      <c r="D115" s="305" t="s">
        <v>280</v>
      </c>
      <c r="E115" s="293">
        <v>0.05</v>
      </c>
      <c r="F115" s="289">
        <v>37622</v>
      </c>
      <c r="G115" s="290" t="s">
        <v>88</v>
      </c>
      <c r="H115" s="306">
        <v>0.05</v>
      </c>
      <c r="I115" s="287">
        <f>IF(ISNUMBER(SEARCH('2023 i 2024'!$C$2, D115)), 1, 0)</f>
        <v>0</v>
      </c>
    </row>
    <row r="116" spans="1:9" ht="13.5" customHeight="1" x14ac:dyDescent="0.3">
      <c r="A116" s="302">
        <v>77</v>
      </c>
      <c r="B116" s="303">
        <v>139</v>
      </c>
      <c r="C116" s="287">
        <f t="shared" si="1"/>
        <v>2</v>
      </c>
      <c r="D116" s="303" t="s">
        <v>282</v>
      </c>
      <c r="E116" s="293">
        <v>0.1</v>
      </c>
      <c r="F116" s="289">
        <v>39083</v>
      </c>
      <c r="G116" s="289" t="s">
        <v>284</v>
      </c>
      <c r="H116" s="304">
        <v>0.05</v>
      </c>
      <c r="I116" s="287">
        <f>IF(ISNUMBER(SEARCH('2023 i 2024'!$C$2, D116)), 1, 0)</f>
        <v>0</v>
      </c>
    </row>
    <row r="117" spans="1:9" ht="13.5" customHeight="1" x14ac:dyDescent="0.3">
      <c r="A117" s="302">
        <v>77</v>
      </c>
      <c r="B117" s="303">
        <v>139</v>
      </c>
      <c r="C117" s="287">
        <f t="shared" si="1"/>
        <v>2</v>
      </c>
      <c r="D117" s="303" t="s">
        <v>282</v>
      </c>
      <c r="E117" s="293">
        <v>0.05</v>
      </c>
      <c r="F117" s="289">
        <v>43831</v>
      </c>
      <c r="G117" s="289" t="s">
        <v>256</v>
      </c>
      <c r="H117" s="304">
        <v>0.05</v>
      </c>
      <c r="I117" s="287">
        <f>IF(ISNUMBER(SEARCH('2023 i 2024'!$C$2, D117)), 1, 0)</f>
        <v>0</v>
      </c>
    </row>
    <row r="118" spans="1:9" ht="13.5" customHeight="1" x14ac:dyDescent="0.3">
      <c r="A118" s="286">
        <v>78</v>
      </c>
      <c r="B118" s="307">
        <v>119</v>
      </c>
      <c r="C118" s="287">
        <f t="shared" si="1"/>
        <v>1</v>
      </c>
      <c r="D118" s="307" t="s">
        <v>287</v>
      </c>
      <c r="E118" s="293">
        <v>0.1</v>
      </c>
      <c r="F118" s="289">
        <v>37377</v>
      </c>
      <c r="G118" s="289" t="s">
        <v>289</v>
      </c>
      <c r="H118" s="306">
        <v>0.1</v>
      </c>
      <c r="I118" s="287">
        <f>IF(ISNUMBER(SEARCH('2023 i 2024'!$C$2, D118)), 1, 0)</f>
        <v>0</v>
      </c>
    </row>
    <row r="119" spans="1:9" ht="14.25" customHeight="1" x14ac:dyDescent="0.3">
      <c r="A119" s="302">
        <v>79</v>
      </c>
      <c r="B119" s="324">
        <v>60</v>
      </c>
      <c r="C119" s="287">
        <f t="shared" si="1"/>
        <v>2</v>
      </c>
      <c r="D119" s="303" t="s">
        <v>292</v>
      </c>
      <c r="E119" s="293">
        <v>0.1</v>
      </c>
      <c r="F119" s="289">
        <v>38718</v>
      </c>
      <c r="G119" s="289" t="s">
        <v>113</v>
      </c>
      <c r="H119" s="325">
        <v>0</v>
      </c>
      <c r="I119" s="287">
        <f>IF(ISNUMBER(SEARCH('2023 i 2024'!$C$2, D119)), 1, 0)</f>
        <v>0</v>
      </c>
    </row>
    <row r="120" spans="1:9" ht="14.25" customHeight="1" x14ac:dyDescent="0.3">
      <c r="A120" s="302">
        <v>79</v>
      </c>
      <c r="B120" s="324">
        <v>60</v>
      </c>
      <c r="C120" s="287">
        <f t="shared" si="1"/>
        <v>2</v>
      </c>
      <c r="D120" s="303" t="s">
        <v>292</v>
      </c>
      <c r="E120" s="293">
        <v>0</v>
      </c>
      <c r="F120" s="289">
        <v>44197</v>
      </c>
      <c r="G120" s="289" t="s">
        <v>212</v>
      </c>
      <c r="H120" s="325">
        <v>0</v>
      </c>
      <c r="I120" s="287">
        <f>IF(ISNUMBER(SEARCH('2023 i 2024'!$C$2, D120)), 1, 0)</f>
        <v>0</v>
      </c>
    </row>
    <row r="121" spans="1:9" ht="14.25" customHeight="1" x14ac:dyDescent="0.3">
      <c r="A121" s="302">
        <v>80</v>
      </c>
      <c r="B121" s="324" t="s">
        <v>295</v>
      </c>
      <c r="C121" s="287">
        <f t="shared" si="1"/>
        <v>2</v>
      </c>
      <c r="D121" s="302" t="s">
        <v>296</v>
      </c>
      <c r="E121" s="293">
        <v>0.01</v>
      </c>
      <c r="F121" s="289">
        <v>38353</v>
      </c>
      <c r="G121" s="290" t="s">
        <v>80</v>
      </c>
      <c r="H121" s="304">
        <v>0</v>
      </c>
      <c r="I121" s="287">
        <f>IF(ISNUMBER(SEARCH('2023 i 2024'!$C$2, D121)), 1, 0)</f>
        <v>0</v>
      </c>
    </row>
    <row r="122" spans="1:9" x14ac:dyDescent="0.3">
      <c r="A122" s="302">
        <v>80</v>
      </c>
      <c r="B122" s="324" t="s">
        <v>295</v>
      </c>
      <c r="C122" s="287">
        <f t="shared" si="1"/>
        <v>2</v>
      </c>
      <c r="D122" s="302" t="s">
        <v>296</v>
      </c>
      <c r="E122" s="293">
        <v>0</v>
      </c>
      <c r="F122" s="289">
        <v>43831</v>
      </c>
      <c r="G122" s="290" t="s">
        <v>256</v>
      </c>
      <c r="H122" s="304">
        <v>0</v>
      </c>
      <c r="I122" s="287">
        <f>IF(ISNUMBER(SEARCH('2023 i 2024'!$C$2, D122)), 1, 0)</f>
        <v>0</v>
      </c>
    </row>
    <row r="123" spans="1:9" ht="15.25" customHeight="1" x14ac:dyDescent="0.3">
      <c r="A123" s="311">
        <v>81</v>
      </c>
      <c r="B123" s="328">
        <v>194</v>
      </c>
      <c r="C123" s="287">
        <f t="shared" si="1"/>
        <v>1</v>
      </c>
      <c r="D123" s="311" t="s">
        <v>303</v>
      </c>
      <c r="E123" s="288">
        <v>0.05</v>
      </c>
      <c r="F123" s="289">
        <v>41828</v>
      </c>
      <c r="G123" s="289" t="s">
        <v>305</v>
      </c>
      <c r="H123" s="291">
        <v>0.05</v>
      </c>
      <c r="I123" s="287">
        <f>IF(ISNUMBER(SEARCH('2023 i 2024'!$C$2, D123)), 1, 0)</f>
        <v>0</v>
      </c>
    </row>
    <row r="124" spans="1:9" x14ac:dyDescent="0.3">
      <c r="A124" s="311">
        <v>82</v>
      </c>
      <c r="B124" s="287">
        <v>214</v>
      </c>
      <c r="C124" s="287">
        <f t="shared" si="1"/>
        <v>1</v>
      </c>
      <c r="D124" s="287" t="s">
        <v>308</v>
      </c>
      <c r="E124" s="288">
        <v>0.1</v>
      </c>
      <c r="F124" s="289">
        <v>38718</v>
      </c>
      <c r="G124" s="289" t="s">
        <v>113</v>
      </c>
      <c r="H124" s="291">
        <v>0.1</v>
      </c>
      <c r="I124" s="287">
        <f>IF(ISNUMBER(SEARCH('2023 i 2024'!$C$2, D124)), 1, 0)</f>
        <v>0</v>
      </c>
    </row>
    <row r="125" spans="1:9" ht="15" customHeight="1" x14ac:dyDescent="0.3">
      <c r="A125" s="286">
        <v>83</v>
      </c>
      <c r="B125" s="287">
        <v>156</v>
      </c>
      <c r="C125" s="287">
        <f t="shared" si="1"/>
        <v>1</v>
      </c>
      <c r="D125" s="286" t="s">
        <v>312</v>
      </c>
      <c r="E125" s="288">
        <v>0.1</v>
      </c>
      <c r="F125" s="289">
        <v>38718</v>
      </c>
      <c r="G125" s="289" t="s">
        <v>113</v>
      </c>
      <c r="H125" s="291">
        <v>0.1</v>
      </c>
      <c r="I125" s="287">
        <f>IF(ISNUMBER(SEARCH('2023 i 2024'!$C$2, D125)), 1, 0)</f>
        <v>0</v>
      </c>
    </row>
    <row r="126" spans="1:9" ht="15.25" customHeight="1" x14ac:dyDescent="0.3">
      <c r="A126" s="286">
        <v>84</v>
      </c>
      <c r="B126" s="287">
        <v>189</v>
      </c>
      <c r="C126" s="287">
        <f t="shared" si="1"/>
        <v>1</v>
      </c>
      <c r="D126" s="286" t="s">
        <v>314</v>
      </c>
      <c r="E126" s="288">
        <v>7.0000000000000007E-2</v>
      </c>
      <c r="F126" s="289">
        <v>38718</v>
      </c>
      <c r="G126" s="289" t="s">
        <v>113</v>
      </c>
      <c r="H126" s="291">
        <v>7.0000000000000007E-2</v>
      </c>
      <c r="I126" s="287">
        <f>IF(ISNUMBER(SEARCH('2023 i 2024'!$C$2, D126)), 1, 0)</f>
        <v>0</v>
      </c>
    </row>
    <row r="127" spans="1:9" x14ac:dyDescent="0.3">
      <c r="A127" s="286">
        <v>85</v>
      </c>
      <c r="B127" s="309" t="s">
        <v>316</v>
      </c>
      <c r="C127" s="287">
        <f t="shared" si="1"/>
        <v>1</v>
      </c>
      <c r="D127" s="286" t="s">
        <v>317</v>
      </c>
      <c r="E127" s="288">
        <v>0.1</v>
      </c>
      <c r="F127" s="289">
        <v>38749</v>
      </c>
      <c r="G127" s="290" t="s">
        <v>119</v>
      </c>
      <c r="H127" s="291">
        <v>0.1</v>
      </c>
      <c r="I127" s="287">
        <f>IF(ISNUMBER(SEARCH('2023 i 2024'!$C$2, D127)), 1, 0)</f>
        <v>0</v>
      </c>
    </row>
    <row r="128" spans="1:9" ht="15" customHeight="1" x14ac:dyDescent="0.3">
      <c r="A128" s="286">
        <v>86</v>
      </c>
      <c r="B128" s="309" t="s">
        <v>319</v>
      </c>
      <c r="C128" s="287">
        <f t="shared" si="1"/>
        <v>1</v>
      </c>
      <c r="D128" s="305" t="s">
        <v>320</v>
      </c>
      <c r="E128" s="293">
        <v>0.1</v>
      </c>
      <c r="F128" s="289">
        <v>38808</v>
      </c>
      <c r="G128" s="289" t="s">
        <v>322</v>
      </c>
      <c r="H128" s="291">
        <v>0.1</v>
      </c>
      <c r="I128" s="287">
        <f>IF(ISNUMBER(SEARCH('2023 i 2024'!$C$2, D128)), 1, 0)</f>
        <v>0</v>
      </c>
    </row>
    <row r="129" spans="1:9" ht="12.75" customHeight="1" x14ac:dyDescent="0.3">
      <c r="A129" s="286">
        <v>87</v>
      </c>
      <c r="B129" s="307">
        <v>229</v>
      </c>
      <c r="C129" s="287">
        <f t="shared" si="1"/>
        <v>1</v>
      </c>
      <c r="D129" s="305" t="s">
        <v>323</v>
      </c>
      <c r="E129" s="293">
        <v>0.08</v>
      </c>
      <c r="F129" s="289">
        <v>39083</v>
      </c>
      <c r="G129" s="289" t="s">
        <v>284</v>
      </c>
      <c r="H129" s="306">
        <v>0.08</v>
      </c>
      <c r="I129" s="287">
        <f>IF(ISNUMBER(SEARCH('2023 i 2024'!$C$2, D129)), 1, 0)</f>
        <v>0</v>
      </c>
    </row>
    <row r="130" spans="1:9" ht="12.75" customHeight="1" x14ac:dyDescent="0.3">
      <c r="A130" s="286">
        <v>88</v>
      </c>
      <c r="B130" s="329" t="s">
        <v>325</v>
      </c>
      <c r="C130" s="287">
        <f t="shared" si="1"/>
        <v>1</v>
      </c>
      <c r="D130" s="286" t="s">
        <v>326</v>
      </c>
      <c r="E130" s="288">
        <v>0.05</v>
      </c>
      <c r="F130" s="289">
        <v>41153</v>
      </c>
      <c r="G130" s="289" t="s">
        <v>328</v>
      </c>
      <c r="H130" s="291">
        <v>0.05</v>
      </c>
      <c r="I130" s="287">
        <f>IF(ISNUMBER(SEARCH('2023 i 2024'!$C$2, D130)), 1, 0)</f>
        <v>0</v>
      </c>
    </row>
    <row r="131" spans="1:9" x14ac:dyDescent="0.3">
      <c r="A131" s="302">
        <v>89</v>
      </c>
      <c r="B131" s="303">
        <v>244</v>
      </c>
      <c r="C131" s="287">
        <f t="shared" ref="C131:C194" si="2">COUNTIF(B:B,B131)</f>
        <v>4</v>
      </c>
      <c r="D131" s="303" t="s">
        <v>330</v>
      </c>
      <c r="E131" s="293">
        <v>0.06</v>
      </c>
      <c r="F131" s="289">
        <v>37622</v>
      </c>
      <c r="G131" s="290" t="s">
        <v>332</v>
      </c>
      <c r="H131" s="285">
        <v>0.12</v>
      </c>
      <c r="I131" s="287">
        <f>IF(ISNUMBER(SEARCH('2023 i 2024'!$C$2, D131)), 1, 0)</f>
        <v>0</v>
      </c>
    </row>
    <row r="132" spans="1:9" x14ac:dyDescent="0.3">
      <c r="A132" s="302">
        <v>89</v>
      </c>
      <c r="B132" s="303">
        <v>244</v>
      </c>
      <c r="C132" s="287">
        <f t="shared" si="2"/>
        <v>4</v>
      </c>
      <c r="D132" s="303" t="s">
        <v>330</v>
      </c>
      <c r="E132" s="293">
        <v>0.12</v>
      </c>
      <c r="F132" s="289">
        <v>38718</v>
      </c>
      <c r="G132" s="289" t="s">
        <v>113</v>
      </c>
      <c r="H132" s="285">
        <v>0.12</v>
      </c>
      <c r="I132" s="287">
        <f>IF(ISNUMBER(SEARCH('2023 i 2024'!$C$2, D132)), 1, 0)</f>
        <v>0</v>
      </c>
    </row>
    <row r="133" spans="1:9" ht="15.25" customHeight="1" x14ac:dyDescent="0.3">
      <c r="A133" s="302">
        <v>89</v>
      </c>
      <c r="B133" s="303">
        <v>244</v>
      </c>
      <c r="C133" s="287">
        <f t="shared" si="2"/>
        <v>4</v>
      </c>
      <c r="D133" s="303" t="s">
        <v>330</v>
      </c>
      <c r="E133" s="293">
        <v>0.08</v>
      </c>
      <c r="F133" s="289">
        <v>39630</v>
      </c>
      <c r="G133" s="290" t="s">
        <v>335</v>
      </c>
      <c r="H133" s="285">
        <v>0.12</v>
      </c>
      <c r="I133" s="287">
        <f>IF(ISNUMBER(SEARCH('2023 i 2024'!$C$2, D133)), 1, 0)</f>
        <v>0</v>
      </c>
    </row>
    <row r="134" spans="1:9" ht="15.25" customHeight="1" x14ac:dyDescent="0.3">
      <c r="A134" s="302">
        <v>89</v>
      </c>
      <c r="B134" s="303">
        <v>244</v>
      </c>
      <c r="C134" s="287">
        <f t="shared" si="2"/>
        <v>4</v>
      </c>
      <c r="D134" s="303" t="s">
        <v>330</v>
      </c>
      <c r="E134" s="293">
        <v>0.12</v>
      </c>
      <c r="F134" s="289">
        <v>43101</v>
      </c>
      <c r="G134" s="289" t="s">
        <v>133</v>
      </c>
      <c r="H134" s="285">
        <v>0.12</v>
      </c>
      <c r="I134" s="287">
        <f>IF(ISNUMBER(SEARCH('2023 i 2024'!$C$2, D134)), 1, 0)</f>
        <v>0</v>
      </c>
    </row>
    <row r="135" spans="1:9" x14ac:dyDescent="0.3">
      <c r="A135" s="311">
        <v>90</v>
      </c>
      <c r="B135" s="309" t="s">
        <v>337</v>
      </c>
      <c r="C135" s="287">
        <f t="shared" si="2"/>
        <v>1</v>
      </c>
      <c r="D135" s="286" t="s">
        <v>338</v>
      </c>
      <c r="E135" s="288">
        <v>0.05</v>
      </c>
      <c r="F135" s="289">
        <v>37257</v>
      </c>
      <c r="G135" s="290" t="s">
        <v>18</v>
      </c>
      <c r="H135" s="291">
        <v>0.05</v>
      </c>
      <c r="I135" s="287">
        <f>IF(ISNUMBER(SEARCH('2023 i 2024'!$C$2, D135)), 1, 0)</f>
        <v>0</v>
      </c>
    </row>
    <row r="136" spans="1:9" x14ac:dyDescent="0.3">
      <c r="A136" s="302">
        <v>91</v>
      </c>
      <c r="B136" s="303">
        <v>558</v>
      </c>
      <c r="C136" s="287">
        <f t="shared" si="2"/>
        <v>3</v>
      </c>
      <c r="D136" s="302" t="s">
        <v>340</v>
      </c>
      <c r="E136" s="293">
        <v>0.05</v>
      </c>
      <c r="F136" s="289">
        <v>39264</v>
      </c>
      <c r="G136" s="290" t="s">
        <v>342</v>
      </c>
      <c r="H136" s="304">
        <v>0.05</v>
      </c>
      <c r="I136" s="287">
        <f>IF(ISNUMBER(SEARCH('2023 i 2024'!$C$2, D136)), 1, 0)</f>
        <v>0</v>
      </c>
    </row>
    <row r="137" spans="1:9" x14ac:dyDescent="0.3">
      <c r="A137" s="302">
        <v>91</v>
      </c>
      <c r="B137" s="303">
        <v>558</v>
      </c>
      <c r="C137" s="287">
        <f t="shared" si="2"/>
        <v>3</v>
      </c>
      <c r="D137" s="302" t="s">
        <v>340</v>
      </c>
      <c r="E137" s="293">
        <v>0.1</v>
      </c>
      <c r="F137" s="289">
        <v>43466</v>
      </c>
      <c r="G137" s="290" t="s">
        <v>110</v>
      </c>
      <c r="H137" s="304">
        <v>0.05</v>
      </c>
      <c r="I137" s="287">
        <f>IF(ISNUMBER(SEARCH('2023 i 2024'!$C$2, D137)), 1, 0)</f>
        <v>0</v>
      </c>
    </row>
    <row r="138" spans="1:9" x14ac:dyDescent="0.3">
      <c r="A138" s="302">
        <v>91</v>
      </c>
      <c r="B138" s="303">
        <v>558</v>
      </c>
      <c r="C138" s="287">
        <f t="shared" si="2"/>
        <v>3</v>
      </c>
      <c r="D138" s="302" t="s">
        <v>340</v>
      </c>
      <c r="E138" s="293">
        <v>0.05</v>
      </c>
      <c r="F138" s="289">
        <v>43556</v>
      </c>
      <c r="G138" s="290" t="s">
        <v>345</v>
      </c>
      <c r="H138" s="304">
        <v>0.05</v>
      </c>
      <c r="I138" s="287">
        <f>IF(ISNUMBER(SEARCH('2023 i 2024'!$C$2, D138)), 1, 0)</f>
        <v>0</v>
      </c>
    </row>
    <row r="139" spans="1:9" x14ac:dyDescent="0.3">
      <c r="A139" s="302">
        <v>92</v>
      </c>
      <c r="B139" s="303">
        <v>251</v>
      </c>
      <c r="C139" s="287">
        <f t="shared" si="2"/>
        <v>2</v>
      </c>
      <c r="D139" s="302" t="s">
        <v>346</v>
      </c>
      <c r="E139" s="293">
        <v>0.05</v>
      </c>
      <c r="F139" s="289">
        <v>39295</v>
      </c>
      <c r="G139" s="289" t="s">
        <v>348</v>
      </c>
      <c r="H139" s="304">
        <v>0.1</v>
      </c>
      <c r="I139" s="287">
        <f>IF(ISNUMBER(SEARCH('2023 i 2024'!$C$2, D139)), 1, 0)</f>
        <v>0</v>
      </c>
    </row>
    <row r="140" spans="1:9" x14ac:dyDescent="0.3">
      <c r="A140" s="302">
        <v>92</v>
      </c>
      <c r="B140" s="303">
        <v>251</v>
      </c>
      <c r="C140" s="287">
        <f t="shared" si="2"/>
        <v>2</v>
      </c>
      <c r="D140" s="302" t="s">
        <v>346</v>
      </c>
      <c r="E140" s="293">
        <v>0.1</v>
      </c>
      <c r="F140" s="289">
        <v>43466</v>
      </c>
      <c r="G140" s="289" t="s">
        <v>110</v>
      </c>
      <c r="H140" s="304">
        <v>0.1</v>
      </c>
      <c r="I140" s="287">
        <f>IF(ISNUMBER(SEARCH('2023 i 2024'!$C$2, D140)), 1, 0)</f>
        <v>0</v>
      </c>
    </row>
    <row r="141" spans="1:9" x14ac:dyDescent="0.3">
      <c r="A141" s="311">
        <v>93</v>
      </c>
      <c r="B141" s="307">
        <v>437</v>
      </c>
      <c r="C141" s="287">
        <f t="shared" si="2"/>
        <v>1</v>
      </c>
      <c r="D141" s="305" t="s">
        <v>350</v>
      </c>
      <c r="E141" s="293">
        <v>0.05</v>
      </c>
      <c r="F141" s="289">
        <v>40179</v>
      </c>
      <c r="G141" s="289" t="s">
        <v>179</v>
      </c>
      <c r="H141" s="306">
        <v>0.05</v>
      </c>
      <c r="I141" s="287">
        <f>IF(ISNUMBER(SEARCH('2023 i 2024'!$C$2, D141)), 1, 0)</f>
        <v>0</v>
      </c>
    </row>
    <row r="142" spans="1:9" x14ac:dyDescent="0.3">
      <c r="A142" s="311">
        <v>94</v>
      </c>
      <c r="B142" s="287">
        <v>289</v>
      </c>
      <c r="C142" s="287">
        <f t="shared" si="2"/>
        <v>1</v>
      </c>
      <c r="D142" s="287" t="s">
        <v>353</v>
      </c>
      <c r="E142" s="288">
        <v>0.1</v>
      </c>
      <c r="F142" s="289">
        <v>37257</v>
      </c>
      <c r="G142" s="289" t="s">
        <v>34</v>
      </c>
      <c r="H142" s="291">
        <v>0.1</v>
      </c>
      <c r="I142" s="287">
        <f>IF(ISNUMBER(SEARCH('2023 i 2024'!$C$2, D142)), 1, 0)</f>
        <v>0</v>
      </c>
    </row>
    <row r="143" spans="1:9" ht="15" customHeight="1" x14ac:dyDescent="0.3">
      <c r="A143" s="311">
        <v>95</v>
      </c>
      <c r="B143" s="287">
        <v>473</v>
      </c>
      <c r="C143" s="287">
        <f t="shared" si="2"/>
        <v>1</v>
      </c>
      <c r="D143" s="287" t="s">
        <v>355</v>
      </c>
      <c r="E143" s="288">
        <v>0.1</v>
      </c>
      <c r="F143" s="289">
        <v>38718</v>
      </c>
      <c r="G143" s="289" t="s">
        <v>113</v>
      </c>
      <c r="H143" s="291">
        <v>0.1</v>
      </c>
      <c r="I143" s="287">
        <f>IF(ISNUMBER(SEARCH('2023 i 2024'!$C$2, D143)), 1, 0)</f>
        <v>0</v>
      </c>
    </row>
    <row r="144" spans="1:9" x14ac:dyDescent="0.3">
      <c r="A144" s="311">
        <v>96</v>
      </c>
      <c r="B144" s="287">
        <v>247</v>
      </c>
      <c r="C144" s="287">
        <f t="shared" si="2"/>
        <v>1</v>
      </c>
      <c r="D144" s="286" t="s">
        <v>357</v>
      </c>
      <c r="E144" s="288">
        <v>0.1</v>
      </c>
      <c r="F144" s="289">
        <v>40909</v>
      </c>
      <c r="G144" s="289" t="s">
        <v>359</v>
      </c>
      <c r="H144" s="291">
        <v>0.1</v>
      </c>
      <c r="I144" s="287">
        <f>IF(ISNUMBER(SEARCH('2023 i 2024'!$C$2, D144)), 1, 0)</f>
        <v>0</v>
      </c>
    </row>
    <row r="145" spans="1:9" x14ac:dyDescent="0.3">
      <c r="A145" s="311">
        <v>97</v>
      </c>
      <c r="B145" s="287">
        <v>493</v>
      </c>
      <c r="C145" s="287">
        <f t="shared" si="2"/>
        <v>1</v>
      </c>
      <c r="D145" s="286" t="s">
        <v>360</v>
      </c>
      <c r="E145" s="288">
        <v>0.1</v>
      </c>
      <c r="F145" s="289">
        <v>38718</v>
      </c>
      <c r="G145" s="289" t="s">
        <v>113</v>
      </c>
      <c r="H145" s="291">
        <v>0.1</v>
      </c>
      <c r="I145" s="287">
        <f>IF(ISNUMBER(SEARCH('2023 i 2024'!$C$2, D145)), 1, 0)</f>
        <v>0</v>
      </c>
    </row>
    <row r="146" spans="1:9" x14ac:dyDescent="0.3">
      <c r="A146" s="311">
        <v>98</v>
      </c>
      <c r="B146" s="318" t="s">
        <v>361</v>
      </c>
      <c r="C146" s="287">
        <f t="shared" si="2"/>
        <v>1</v>
      </c>
      <c r="D146" s="305" t="s">
        <v>362</v>
      </c>
      <c r="E146" s="293">
        <v>0.1</v>
      </c>
      <c r="F146" s="289">
        <v>39264</v>
      </c>
      <c r="G146" s="289" t="s">
        <v>364</v>
      </c>
      <c r="H146" s="306">
        <v>0.1</v>
      </c>
      <c r="I146" s="287">
        <f>IF(ISNUMBER(SEARCH('2023 i 2024'!$C$2, D146)), 1, 0)</f>
        <v>0</v>
      </c>
    </row>
    <row r="147" spans="1:9" x14ac:dyDescent="0.3">
      <c r="A147" s="311">
        <v>99</v>
      </c>
      <c r="B147" s="318">
        <v>151</v>
      </c>
      <c r="C147" s="287">
        <f t="shared" si="2"/>
        <v>1</v>
      </c>
      <c r="D147" s="305" t="s">
        <v>365</v>
      </c>
      <c r="E147" s="293">
        <v>0.03</v>
      </c>
      <c r="F147" s="289">
        <v>40725</v>
      </c>
      <c r="G147" s="289" t="s">
        <v>367</v>
      </c>
      <c r="H147" s="306">
        <v>0.03</v>
      </c>
      <c r="I147" s="287">
        <f>IF(ISNUMBER(SEARCH('2023 i 2024'!$C$2, D147)), 1, 0)</f>
        <v>0</v>
      </c>
    </row>
    <row r="148" spans="1:9" x14ac:dyDescent="0.3">
      <c r="A148" s="292">
        <v>100</v>
      </c>
      <c r="B148" s="303">
        <v>472</v>
      </c>
      <c r="C148" s="287">
        <f t="shared" si="2"/>
        <v>4</v>
      </c>
      <c r="D148" s="303" t="s">
        <v>369</v>
      </c>
      <c r="E148" s="293">
        <v>7.4999999999999997E-2</v>
      </c>
      <c r="F148" s="289">
        <v>34335</v>
      </c>
      <c r="G148" s="290" t="s">
        <v>371</v>
      </c>
      <c r="H148" s="285">
        <v>7.4999999999999997E-2</v>
      </c>
      <c r="I148" s="287">
        <f>IF(ISNUMBER(SEARCH('2023 i 2024'!$C$2, D148)), 1, 0)</f>
        <v>0</v>
      </c>
    </row>
    <row r="149" spans="1:9" x14ac:dyDescent="0.3">
      <c r="A149" s="292">
        <v>100</v>
      </c>
      <c r="B149" s="303">
        <v>472</v>
      </c>
      <c r="C149" s="287">
        <f t="shared" si="2"/>
        <v>4</v>
      </c>
      <c r="D149" s="303" t="s">
        <v>369</v>
      </c>
      <c r="E149" s="293">
        <v>6.5000000000000002E-2</v>
      </c>
      <c r="F149" s="289">
        <v>35453</v>
      </c>
      <c r="G149" s="289" t="s">
        <v>373</v>
      </c>
      <c r="H149" s="285">
        <v>7.4999999999999997E-2</v>
      </c>
      <c r="I149" s="287">
        <f>IF(ISNUMBER(SEARCH('2023 i 2024'!$C$2, D149)), 1, 0)</f>
        <v>0</v>
      </c>
    </row>
    <row r="150" spans="1:9" x14ac:dyDescent="0.3">
      <c r="A150" s="292">
        <v>100</v>
      </c>
      <c r="B150" s="303">
        <v>472</v>
      </c>
      <c r="C150" s="287">
        <f t="shared" si="2"/>
        <v>4</v>
      </c>
      <c r="D150" s="303" t="s">
        <v>369</v>
      </c>
      <c r="E150" s="293">
        <v>0.1</v>
      </c>
      <c r="F150" s="289">
        <v>1097</v>
      </c>
      <c r="G150" s="289" t="s">
        <v>375</v>
      </c>
      <c r="H150" s="285">
        <v>7.4999999999999997E-2</v>
      </c>
      <c r="I150" s="287">
        <f>IF(ISNUMBER(SEARCH('2023 i 2024'!$C$2, D150)), 1, 0)</f>
        <v>0</v>
      </c>
    </row>
    <row r="151" spans="1:9" x14ac:dyDescent="0.3">
      <c r="A151" s="292">
        <v>100</v>
      </c>
      <c r="B151" s="303">
        <v>472</v>
      </c>
      <c r="C151" s="287">
        <f t="shared" si="2"/>
        <v>4</v>
      </c>
      <c r="D151" s="303" t="s">
        <v>369</v>
      </c>
      <c r="E151" s="293">
        <v>7.4999999999999997E-2</v>
      </c>
      <c r="F151" s="289">
        <v>44562</v>
      </c>
      <c r="G151" s="289" t="s">
        <v>135</v>
      </c>
      <c r="H151" s="285">
        <v>7.4999999999999997E-2</v>
      </c>
      <c r="I151" s="287">
        <f>IF(ISNUMBER(SEARCH('2023 i 2024'!$C$2, D151)), 1, 0)</f>
        <v>0</v>
      </c>
    </row>
    <row r="152" spans="1:9" x14ac:dyDescent="0.3">
      <c r="A152" s="286">
        <v>101</v>
      </c>
      <c r="B152" s="309" t="s">
        <v>377</v>
      </c>
      <c r="C152" s="287">
        <f t="shared" si="2"/>
        <v>1</v>
      </c>
      <c r="D152" s="286" t="s">
        <v>378</v>
      </c>
      <c r="E152" s="288">
        <v>7.0000000000000007E-2</v>
      </c>
      <c r="F152" s="289">
        <v>38718</v>
      </c>
      <c r="G152" s="290" t="s">
        <v>113</v>
      </c>
      <c r="H152" s="291">
        <v>7.0000000000000007E-2</v>
      </c>
      <c r="I152" s="287">
        <f>IF(ISNUMBER(SEARCH('2023 i 2024'!$C$2, D152)), 1, 0)</f>
        <v>0</v>
      </c>
    </row>
    <row r="153" spans="1:9" x14ac:dyDescent="0.3">
      <c r="A153" s="286">
        <v>102</v>
      </c>
      <c r="B153" s="309" t="s">
        <v>380</v>
      </c>
      <c r="C153" s="287">
        <f t="shared" si="2"/>
        <v>1</v>
      </c>
      <c r="D153" s="286" t="s">
        <v>381</v>
      </c>
      <c r="E153" s="288">
        <v>0.1</v>
      </c>
      <c r="F153" s="289">
        <v>38718</v>
      </c>
      <c r="G153" s="289" t="s">
        <v>113</v>
      </c>
      <c r="H153" s="291">
        <v>0.1</v>
      </c>
      <c r="I153" s="287">
        <f>IF(ISNUMBER(SEARCH('2023 i 2024'!$C$2, D153)), 1, 0)</f>
        <v>0</v>
      </c>
    </row>
    <row r="154" spans="1:9" x14ac:dyDescent="0.3">
      <c r="A154" s="286">
        <v>103</v>
      </c>
      <c r="B154" s="318">
        <v>129</v>
      </c>
      <c r="C154" s="287">
        <f t="shared" si="2"/>
        <v>1</v>
      </c>
      <c r="D154" s="305" t="s">
        <v>382</v>
      </c>
      <c r="E154" s="293">
        <v>0.1</v>
      </c>
      <c r="F154" s="289">
        <v>40544</v>
      </c>
      <c r="G154" s="289" t="s">
        <v>183</v>
      </c>
      <c r="H154" s="306">
        <v>0.1</v>
      </c>
      <c r="I154" s="287">
        <f>IF(ISNUMBER(SEARCH('2023 i 2024'!$C$2, D154)), 1, 0)</f>
        <v>0</v>
      </c>
    </row>
    <row r="155" spans="1:9" x14ac:dyDescent="0.3">
      <c r="A155" s="286">
        <v>104</v>
      </c>
      <c r="B155" s="330" t="s">
        <v>384</v>
      </c>
      <c r="C155" s="287">
        <f t="shared" si="2"/>
        <v>1</v>
      </c>
      <c r="D155" s="313" t="s">
        <v>385</v>
      </c>
      <c r="E155" s="288">
        <v>0.1</v>
      </c>
      <c r="F155" s="289">
        <v>41548</v>
      </c>
      <c r="G155" s="289" t="s">
        <v>387</v>
      </c>
      <c r="H155" s="291">
        <v>0.1</v>
      </c>
      <c r="I155" s="287">
        <f>IF(ISNUMBER(SEARCH('2023 i 2024'!$C$2, D155)), 1, 0)</f>
        <v>0</v>
      </c>
    </row>
    <row r="156" spans="1:9" ht="15" customHeight="1" x14ac:dyDescent="0.3">
      <c r="A156" s="302">
        <v>105</v>
      </c>
      <c r="B156" s="303">
        <v>462</v>
      </c>
      <c r="C156" s="287">
        <f t="shared" si="2"/>
        <v>2</v>
      </c>
      <c r="D156" s="302" t="s">
        <v>388</v>
      </c>
      <c r="E156" s="293">
        <v>0.03</v>
      </c>
      <c r="F156" s="289">
        <v>37257</v>
      </c>
      <c r="G156" s="289" t="s">
        <v>34</v>
      </c>
      <c r="H156" s="304">
        <v>7.0000000000000007E-2</v>
      </c>
      <c r="I156" s="287">
        <f>IF(ISNUMBER(SEARCH('2023 i 2024'!$C$2, D156)), 1, 0)</f>
        <v>0</v>
      </c>
    </row>
    <row r="157" spans="1:9" ht="15" customHeight="1" x14ac:dyDescent="0.3">
      <c r="A157" s="302">
        <v>105</v>
      </c>
      <c r="B157" s="303">
        <v>462</v>
      </c>
      <c r="C157" s="287">
        <f t="shared" si="2"/>
        <v>2</v>
      </c>
      <c r="D157" s="302" t="s">
        <v>388</v>
      </c>
      <c r="E157" s="293">
        <v>7.0000000000000007E-2</v>
      </c>
      <c r="F157" s="289">
        <v>43497</v>
      </c>
      <c r="G157" s="289" t="s">
        <v>391</v>
      </c>
      <c r="H157" s="304">
        <v>7.0000000000000007E-2</v>
      </c>
      <c r="I157" s="287">
        <f>IF(ISNUMBER(SEARCH('2023 i 2024'!$C$2, D157)), 1, 0)</f>
        <v>0</v>
      </c>
    </row>
    <row r="158" spans="1:9" ht="14.25" customHeight="1" x14ac:dyDescent="0.3">
      <c r="A158" s="302">
        <v>106</v>
      </c>
      <c r="B158" s="303">
        <v>484</v>
      </c>
      <c r="C158" s="287">
        <f t="shared" si="2"/>
        <v>2</v>
      </c>
      <c r="D158" s="305" t="s">
        <v>392</v>
      </c>
      <c r="E158" s="293">
        <v>0.1</v>
      </c>
      <c r="F158" s="289">
        <v>37622</v>
      </c>
      <c r="G158" s="289" t="s">
        <v>88</v>
      </c>
      <c r="H158" s="304">
        <v>7.0000000000000007E-2</v>
      </c>
      <c r="I158" s="287">
        <f>IF(ISNUMBER(SEARCH('2023 i 2024'!$C$2, D158)), 1, 0)</f>
        <v>0</v>
      </c>
    </row>
    <row r="159" spans="1:9" ht="14.25" customHeight="1" x14ac:dyDescent="0.3">
      <c r="A159" s="302">
        <v>106</v>
      </c>
      <c r="B159" s="303">
        <v>484</v>
      </c>
      <c r="C159" s="287">
        <f t="shared" si="2"/>
        <v>2</v>
      </c>
      <c r="D159" s="305"/>
      <c r="E159" s="293">
        <v>7.0000000000000007E-2</v>
      </c>
      <c r="F159" s="289">
        <v>44562</v>
      </c>
      <c r="G159" s="289" t="s">
        <v>135</v>
      </c>
      <c r="H159" s="304">
        <v>7.0000000000000007E-2</v>
      </c>
      <c r="I159" s="287">
        <f>IF(ISNUMBER(SEARCH('2023 i 2024'!$C$2, D159)), 1, 0)</f>
        <v>0</v>
      </c>
    </row>
    <row r="160" spans="1:9" x14ac:dyDescent="0.3">
      <c r="A160" s="286">
        <v>107</v>
      </c>
      <c r="B160" s="287">
        <v>486</v>
      </c>
      <c r="C160" s="287">
        <f t="shared" si="2"/>
        <v>1</v>
      </c>
      <c r="D160" s="286" t="s">
        <v>395</v>
      </c>
      <c r="E160" s="288">
        <v>0.05</v>
      </c>
      <c r="F160" s="289">
        <v>1097</v>
      </c>
      <c r="G160" s="289" t="s">
        <v>375</v>
      </c>
      <c r="H160" s="291">
        <v>0.05</v>
      </c>
      <c r="I160" s="287">
        <f>IF(ISNUMBER(SEARCH('2023 i 2024'!$C$2, D160)), 1, 0)</f>
        <v>0</v>
      </c>
    </row>
    <row r="161" spans="1:9" ht="15" customHeight="1" x14ac:dyDescent="0.3">
      <c r="A161" s="286">
        <v>108</v>
      </c>
      <c r="B161" s="309">
        <v>410</v>
      </c>
      <c r="C161" s="287">
        <f t="shared" si="2"/>
        <v>1</v>
      </c>
      <c r="D161" s="286" t="s">
        <v>397</v>
      </c>
      <c r="E161" s="288">
        <v>0.05</v>
      </c>
      <c r="F161" s="289">
        <v>38777</v>
      </c>
      <c r="G161" s="290" t="s">
        <v>399</v>
      </c>
      <c r="H161" s="291">
        <v>0.05</v>
      </c>
      <c r="I161" s="287">
        <f>IF(ISNUMBER(SEARCH('2023 i 2024'!$C$2, D161)), 1, 0)</f>
        <v>0</v>
      </c>
    </row>
    <row r="162" spans="1:9" x14ac:dyDescent="0.3">
      <c r="A162" s="286">
        <v>109</v>
      </c>
      <c r="B162" s="329" t="s">
        <v>400</v>
      </c>
      <c r="C162" s="287">
        <f t="shared" si="2"/>
        <v>1</v>
      </c>
      <c r="D162" s="286" t="s">
        <v>401</v>
      </c>
      <c r="E162" s="288">
        <v>0.05</v>
      </c>
      <c r="F162" s="289">
        <v>41030</v>
      </c>
      <c r="G162" s="289" t="s">
        <v>403</v>
      </c>
      <c r="H162" s="291">
        <v>0.05</v>
      </c>
      <c r="I162" s="287">
        <f>IF(ISNUMBER(SEARCH('2023 i 2024'!$C$2, D162)), 1, 0)</f>
        <v>0</v>
      </c>
    </row>
    <row r="163" spans="1:9" ht="13" customHeight="1" x14ac:dyDescent="0.3">
      <c r="A163" s="292">
        <v>110</v>
      </c>
      <c r="B163" s="283" t="s">
        <v>406</v>
      </c>
      <c r="C163" s="287">
        <f t="shared" si="2"/>
        <v>2</v>
      </c>
      <c r="D163" s="283" t="s">
        <v>407</v>
      </c>
      <c r="E163" s="293">
        <v>0.01</v>
      </c>
      <c r="F163" s="289">
        <v>37347</v>
      </c>
      <c r="G163" s="289" t="s">
        <v>54</v>
      </c>
      <c r="H163" s="285">
        <v>0.05</v>
      </c>
      <c r="I163" s="287">
        <f>IF(ISNUMBER(SEARCH('2023 i 2024'!$C$2, D163)), 1, 0)</f>
        <v>0</v>
      </c>
    </row>
    <row r="164" spans="1:9" x14ac:dyDescent="0.3">
      <c r="A164" s="292">
        <v>110</v>
      </c>
      <c r="B164" s="283" t="s">
        <v>406</v>
      </c>
      <c r="C164" s="287">
        <f t="shared" si="2"/>
        <v>2</v>
      </c>
      <c r="D164" s="283" t="s">
        <v>407</v>
      </c>
      <c r="E164" s="293">
        <v>0.05</v>
      </c>
      <c r="F164" s="289">
        <v>42004</v>
      </c>
      <c r="G164" s="289" t="s">
        <v>409</v>
      </c>
      <c r="H164" s="285">
        <v>0.05</v>
      </c>
      <c r="I164" s="287">
        <f>IF(ISNUMBER(SEARCH('2023 i 2024'!$C$2, D164)), 1, 0)</f>
        <v>0</v>
      </c>
    </row>
    <row r="165" spans="1:9" x14ac:dyDescent="0.3">
      <c r="A165" s="311">
        <v>111</v>
      </c>
      <c r="B165" s="309" t="s">
        <v>410</v>
      </c>
      <c r="C165" s="287">
        <f t="shared" si="2"/>
        <v>1</v>
      </c>
      <c r="D165" s="286" t="s">
        <v>411</v>
      </c>
      <c r="E165" s="288">
        <v>0.05</v>
      </c>
      <c r="F165" s="289">
        <v>37257</v>
      </c>
      <c r="G165" s="289" t="s">
        <v>34</v>
      </c>
      <c r="H165" s="291">
        <v>0.05</v>
      </c>
      <c r="I165" s="287">
        <f>IF(ISNUMBER(SEARCH('2023 i 2024'!$C$2, D165)), 1, 0)</f>
        <v>0</v>
      </c>
    </row>
    <row r="166" spans="1:9" ht="15" customHeight="1" x14ac:dyDescent="0.3">
      <c r="A166" s="292">
        <v>112</v>
      </c>
      <c r="B166" s="283" t="s">
        <v>412</v>
      </c>
      <c r="C166" s="287">
        <f t="shared" si="2"/>
        <v>3</v>
      </c>
      <c r="D166" s="292" t="s">
        <v>413</v>
      </c>
      <c r="E166" s="293">
        <v>0.1</v>
      </c>
      <c r="F166" s="289">
        <v>37469</v>
      </c>
      <c r="G166" s="289" t="s">
        <v>42</v>
      </c>
      <c r="H166" s="285">
        <v>0.1</v>
      </c>
      <c r="I166" s="287">
        <f>IF(ISNUMBER(SEARCH('2023 i 2024'!$C$2, D166)), 1, 0)</f>
        <v>0</v>
      </c>
    </row>
    <row r="167" spans="1:9" x14ac:dyDescent="0.3">
      <c r="A167" s="292">
        <v>112</v>
      </c>
      <c r="B167" s="283" t="s">
        <v>412</v>
      </c>
      <c r="C167" s="287">
        <f t="shared" si="2"/>
        <v>3</v>
      </c>
      <c r="D167" s="292" t="s">
        <v>413</v>
      </c>
      <c r="E167" s="293">
        <v>0.03</v>
      </c>
      <c r="F167" s="289">
        <v>37622</v>
      </c>
      <c r="G167" s="290" t="s">
        <v>332</v>
      </c>
      <c r="H167" s="285">
        <v>0.1</v>
      </c>
      <c r="I167" s="287">
        <f>IF(ISNUMBER(SEARCH('2023 i 2024'!$C$2, D167)), 1, 0)</f>
        <v>0</v>
      </c>
    </row>
    <row r="168" spans="1:9" x14ac:dyDescent="0.3">
      <c r="A168" s="292">
        <v>112</v>
      </c>
      <c r="B168" s="283" t="s">
        <v>412</v>
      </c>
      <c r="C168" s="287">
        <f t="shared" si="2"/>
        <v>3</v>
      </c>
      <c r="D168" s="292" t="s">
        <v>413</v>
      </c>
      <c r="E168" s="293">
        <v>0.1</v>
      </c>
      <c r="F168" s="289">
        <v>42026</v>
      </c>
      <c r="G168" s="289" t="s">
        <v>417</v>
      </c>
      <c r="H168" s="285">
        <v>0.1</v>
      </c>
      <c r="I168" s="287">
        <f>IF(ISNUMBER(SEARCH('2023 i 2024'!$C$2, D168)), 1, 0)</f>
        <v>0</v>
      </c>
    </row>
    <row r="169" spans="1:9" x14ac:dyDescent="0.3">
      <c r="A169" s="286">
        <v>113</v>
      </c>
      <c r="B169" s="318" t="s">
        <v>418</v>
      </c>
      <c r="C169" s="287">
        <f t="shared" si="2"/>
        <v>1</v>
      </c>
      <c r="D169" s="305" t="s">
        <v>419</v>
      </c>
      <c r="E169" s="293">
        <v>0.05</v>
      </c>
      <c r="F169" s="289">
        <v>37347</v>
      </c>
      <c r="G169" s="289" t="s">
        <v>54</v>
      </c>
      <c r="H169" s="306">
        <v>0.05</v>
      </c>
      <c r="I169" s="287">
        <f>IF(ISNUMBER(SEARCH('2023 i 2024'!$C$2, D169)), 1, 0)</f>
        <v>0</v>
      </c>
    </row>
    <row r="170" spans="1:9" ht="15.25" customHeight="1" x14ac:dyDescent="0.3">
      <c r="A170" s="286">
        <v>114</v>
      </c>
      <c r="B170" s="309" t="s">
        <v>421</v>
      </c>
      <c r="C170" s="287">
        <f t="shared" si="2"/>
        <v>1</v>
      </c>
      <c r="D170" s="286" t="s">
        <v>422</v>
      </c>
      <c r="E170" s="288">
        <v>0.02</v>
      </c>
      <c r="F170" s="289">
        <v>37257</v>
      </c>
      <c r="G170" s="289" t="s">
        <v>34</v>
      </c>
      <c r="H170" s="291">
        <v>0.02</v>
      </c>
      <c r="I170" s="287">
        <f>IF(ISNUMBER(SEARCH('2023 i 2024'!$C$2, D170)), 1, 0)</f>
        <v>0</v>
      </c>
    </row>
    <row r="171" spans="1:9" x14ac:dyDescent="0.3">
      <c r="A171" s="286">
        <v>115</v>
      </c>
      <c r="B171" s="287">
        <v>609</v>
      </c>
      <c r="C171" s="287">
        <f t="shared" si="2"/>
        <v>1</v>
      </c>
      <c r="D171" s="305" t="s">
        <v>424</v>
      </c>
      <c r="E171" s="293">
        <v>0.03</v>
      </c>
      <c r="F171" s="289">
        <v>37347</v>
      </c>
      <c r="G171" s="290" t="s">
        <v>426</v>
      </c>
      <c r="H171" s="306">
        <v>0.03</v>
      </c>
      <c r="I171" s="287">
        <f>IF(ISNUMBER(SEARCH('2023 i 2024'!$C$2, D171)), 1, 0)</f>
        <v>0</v>
      </c>
    </row>
    <row r="172" spans="1:9" x14ac:dyDescent="0.3">
      <c r="A172" s="302">
        <v>116</v>
      </c>
      <c r="B172" s="303">
        <v>195</v>
      </c>
      <c r="C172" s="287">
        <f t="shared" si="2"/>
        <v>2</v>
      </c>
      <c r="D172" s="302" t="s">
        <v>427</v>
      </c>
      <c r="E172" s="293">
        <v>0.05</v>
      </c>
      <c r="F172" s="289">
        <v>37257</v>
      </c>
      <c r="G172" s="289" t="s">
        <v>34</v>
      </c>
      <c r="H172" s="304">
        <v>0.04</v>
      </c>
      <c r="I172" s="287">
        <f>IF(ISNUMBER(SEARCH('2023 i 2024'!$C$2, D172)), 1, 0)</f>
        <v>0</v>
      </c>
    </row>
    <row r="173" spans="1:9" x14ac:dyDescent="0.3">
      <c r="A173" s="302">
        <v>116</v>
      </c>
      <c r="B173" s="303">
        <v>195</v>
      </c>
      <c r="C173" s="287">
        <f t="shared" si="2"/>
        <v>2</v>
      </c>
      <c r="D173" s="302" t="s">
        <v>427</v>
      </c>
      <c r="E173" s="293">
        <v>0.04</v>
      </c>
      <c r="F173" s="289">
        <v>44044</v>
      </c>
      <c r="G173" s="289" t="s">
        <v>430</v>
      </c>
      <c r="H173" s="304">
        <v>0.04</v>
      </c>
      <c r="I173" s="287">
        <f>IF(ISNUMBER(SEARCH('2023 i 2024'!$C$2, D173)), 1, 0)</f>
        <v>0</v>
      </c>
    </row>
    <row r="174" spans="1:9" x14ac:dyDescent="0.3">
      <c r="A174" s="286">
        <v>117</v>
      </c>
      <c r="B174" s="287">
        <v>325</v>
      </c>
      <c r="C174" s="287">
        <f t="shared" si="2"/>
        <v>1</v>
      </c>
      <c r="D174" s="286" t="s">
        <v>431</v>
      </c>
      <c r="E174" s="288">
        <v>0.05</v>
      </c>
      <c r="F174" s="289">
        <v>37257</v>
      </c>
      <c r="G174" s="289" t="s">
        <v>34</v>
      </c>
      <c r="H174" s="291">
        <v>0.05</v>
      </c>
      <c r="I174" s="287">
        <f>IF(ISNUMBER(SEARCH('2023 i 2024'!$C$2, D174)), 1, 0)</f>
        <v>0</v>
      </c>
    </row>
    <row r="175" spans="1:9" ht="14.25" customHeight="1" x14ac:dyDescent="0.3">
      <c r="A175" s="286">
        <v>118</v>
      </c>
      <c r="B175" s="287">
        <v>346</v>
      </c>
      <c r="C175" s="287">
        <f t="shared" si="2"/>
        <v>1</v>
      </c>
      <c r="D175" s="286" t="s">
        <v>432</v>
      </c>
      <c r="E175" s="288">
        <v>0.03</v>
      </c>
      <c r="F175" s="289">
        <v>37257</v>
      </c>
      <c r="G175" s="289" t="s">
        <v>34</v>
      </c>
      <c r="H175" s="291">
        <v>0.03</v>
      </c>
      <c r="I175" s="287">
        <f>IF(ISNUMBER(SEARCH('2023 i 2024'!$C$2, D175)), 1, 0)</f>
        <v>0</v>
      </c>
    </row>
    <row r="176" spans="1:9" x14ac:dyDescent="0.3">
      <c r="A176" s="302">
        <v>119</v>
      </c>
      <c r="B176" s="324" t="s">
        <v>435</v>
      </c>
      <c r="C176" s="287">
        <f t="shared" si="2"/>
        <v>2</v>
      </c>
      <c r="D176" s="303" t="s">
        <v>436</v>
      </c>
      <c r="E176" s="293">
        <v>0.08</v>
      </c>
      <c r="F176" s="289">
        <v>37834</v>
      </c>
      <c r="G176" s="289" t="s">
        <v>438</v>
      </c>
      <c r="H176" s="304">
        <v>0.05</v>
      </c>
      <c r="I176" s="287">
        <f>IF(ISNUMBER(SEARCH('2023 i 2024'!$C$2, D176)), 1, 0)</f>
        <v>0</v>
      </c>
    </row>
    <row r="177" spans="1:9" x14ac:dyDescent="0.3">
      <c r="A177" s="302">
        <v>119</v>
      </c>
      <c r="B177" s="324" t="s">
        <v>435</v>
      </c>
      <c r="C177" s="287">
        <f t="shared" si="2"/>
        <v>2</v>
      </c>
      <c r="D177" s="303" t="s">
        <v>436</v>
      </c>
      <c r="E177" s="293">
        <v>0.05</v>
      </c>
      <c r="F177" s="289">
        <v>43952</v>
      </c>
      <c r="G177" s="289" t="s">
        <v>258</v>
      </c>
      <c r="H177" s="304">
        <v>0.05</v>
      </c>
      <c r="I177" s="287">
        <f>IF(ISNUMBER(SEARCH('2023 i 2024'!$C$2, D177)), 1, 0)</f>
        <v>0</v>
      </c>
    </row>
    <row r="178" spans="1:9" x14ac:dyDescent="0.3">
      <c r="A178" s="286">
        <v>120</v>
      </c>
      <c r="B178" s="287">
        <v>578</v>
      </c>
      <c r="C178" s="287">
        <f t="shared" si="2"/>
        <v>1</v>
      </c>
      <c r="D178" s="305" t="s">
        <v>440</v>
      </c>
      <c r="E178" s="293">
        <v>0.02</v>
      </c>
      <c r="F178" s="289">
        <v>37681</v>
      </c>
      <c r="G178" s="289" t="s">
        <v>195</v>
      </c>
      <c r="H178" s="306">
        <v>0.02</v>
      </c>
      <c r="I178" s="287">
        <f>IF(ISNUMBER(SEARCH('2023 i 2024'!$C$2, D178)), 1, 0)</f>
        <v>0</v>
      </c>
    </row>
    <row r="179" spans="1:9" x14ac:dyDescent="0.3">
      <c r="A179" s="286">
        <v>121</v>
      </c>
      <c r="B179" s="287">
        <v>257</v>
      </c>
      <c r="C179" s="287">
        <f t="shared" si="2"/>
        <v>1</v>
      </c>
      <c r="D179" s="305" t="s">
        <v>442</v>
      </c>
      <c r="E179" s="293">
        <v>0.05</v>
      </c>
      <c r="F179" s="289">
        <v>37803</v>
      </c>
      <c r="G179" s="290" t="s">
        <v>444</v>
      </c>
      <c r="H179" s="306">
        <v>0.05</v>
      </c>
      <c r="I179" s="287">
        <f>IF(ISNUMBER(SEARCH('2023 i 2024'!$C$2, D179)), 1, 0)</f>
        <v>0</v>
      </c>
    </row>
    <row r="180" spans="1:9" x14ac:dyDescent="0.3">
      <c r="A180" s="286">
        <v>122</v>
      </c>
      <c r="B180" s="287">
        <v>103</v>
      </c>
      <c r="C180" s="287">
        <f t="shared" si="2"/>
        <v>1</v>
      </c>
      <c r="D180" s="286" t="s">
        <v>446</v>
      </c>
      <c r="E180" s="288">
        <v>0.1</v>
      </c>
      <c r="F180" s="289">
        <v>38718</v>
      </c>
      <c r="G180" s="290" t="s">
        <v>113</v>
      </c>
      <c r="H180" s="291">
        <v>0.1</v>
      </c>
      <c r="I180" s="287">
        <f>IF(ISNUMBER(SEARCH('2023 i 2024'!$C$2, D180)), 1, 0)</f>
        <v>0</v>
      </c>
    </row>
    <row r="181" spans="1:9" ht="14.25" customHeight="1" x14ac:dyDescent="0.3">
      <c r="A181" s="286">
        <v>123</v>
      </c>
      <c r="B181" s="307">
        <v>278</v>
      </c>
      <c r="C181" s="287">
        <f t="shared" si="2"/>
        <v>1</v>
      </c>
      <c r="D181" s="307" t="s">
        <v>449</v>
      </c>
      <c r="E181" s="293">
        <v>0.08</v>
      </c>
      <c r="F181" s="289">
        <v>40179</v>
      </c>
      <c r="G181" s="289" t="s">
        <v>179</v>
      </c>
      <c r="H181" s="306">
        <v>0.08</v>
      </c>
      <c r="I181" s="287">
        <f>IF(ISNUMBER(SEARCH('2023 i 2024'!$C$2, D181)), 1, 0)</f>
        <v>0</v>
      </c>
    </row>
    <row r="182" spans="1:9" x14ac:dyDescent="0.3">
      <c r="A182" s="286">
        <v>124</v>
      </c>
      <c r="B182" s="283">
        <v>116</v>
      </c>
      <c r="C182" s="287">
        <f t="shared" si="2"/>
        <v>1</v>
      </c>
      <c r="D182" s="292" t="s">
        <v>451</v>
      </c>
      <c r="E182" s="284">
        <v>0.1</v>
      </c>
      <c r="F182" s="289">
        <v>40360</v>
      </c>
      <c r="G182" s="323" t="s">
        <v>210</v>
      </c>
      <c r="H182" s="285">
        <v>0.1</v>
      </c>
      <c r="I182" s="287">
        <f>IF(ISNUMBER(SEARCH('2023 i 2024'!$C$2, D182)), 1, 0)</f>
        <v>0</v>
      </c>
    </row>
    <row r="183" spans="1:9" x14ac:dyDescent="0.3">
      <c r="A183" s="286">
        <v>125</v>
      </c>
      <c r="B183" s="283">
        <v>340</v>
      </c>
      <c r="C183" s="287">
        <f t="shared" si="2"/>
        <v>1</v>
      </c>
      <c r="D183" s="292" t="s">
        <v>453</v>
      </c>
      <c r="E183" s="284">
        <v>0.05</v>
      </c>
      <c r="F183" s="289">
        <v>40544</v>
      </c>
      <c r="G183" s="323" t="s">
        <v>183</v>
      </c>
      <c r="H183" s="285">
        <v>0.05</v>
      </c>
      <c r="I183" s="287">
        <f>IF(ISNUMBER(SEARCH('2023 i 2024'!$C$2, D183)), 1, 0)</f>
        <v>0</v>
      </c>
    </row>
    <row r="184" spans="1:9" x14ac:dyDescent="0.3">
      <c r="A184" s="292">
        <v>126</v>
      </c>
      <c r="B184" s="283">
        <v>106</v>
      </c>
      <c r="C184" s="287">
        <f t="shared" si="2"/>
        <v>2</v>
      </c>
      <c r="D184" s="292" t="s">
        <v>455</v>
      </c>
      <c r="E184" s="284">
        <v>0.08</v>
      </c>
      <c r="F184" s="289">
        <v>40360</v>
      </c>
      <c r="G184" s="323" t="s">
        <v>210</v>
      </c>
      <c r="H184" s="285">
        <v>0.1</v>
      </c>
      <c r="I184" s="287">
        <f>IF(ISNUMBER(SEARCH('2023 i 2024'!$C$2, D184)), 1, 0)</f>
        <v>0</v>
      </c>
    </row>
    <row r="185" spans="1:9" x14ac:dyDescent="0.3">
      <c r="A185" s="292">
        <v>126</v>
      </c>
      <c r="B185" s="283">
        <v>106</v>
      </c>
      <c r="C185" s="287">
        <f t="shared" si="2"/>
        <v>2</v>
      </c>
      <c r="D185" s="292" t="s">
        <v>455</v>
      </c>
      <c r="E185" s="293">
        <v>0.1</v>
      </c>
      <c r="F185" s="289">
        <v>42005</v>
      </c>
      <c r="G185" s="289" t="s">
        <v>69</v>
      </c>
      <c r="H185" s="285">
        <v>0.1</v>
      </c>
      <c r="I185" s="287">
        <f>IF(ISNUMBER(SEARCH('2023 i 2024'!$C$2, D185)), 1, 0)</f>
        <v>0</v>
      </c>
    </row>
    <row r="186" spans="1:9" x14ac:dyDescent="0.3">
      <c r="A186" s="286">
        <v>127</v>
      </c>
      <c r="B186" s="287">
        <v>312</v>
      </c>
      <c r="C186" s="287">
        <f t="shared" si="2"/>
        <v>1</v>
      </c>
      <c r="D186" s="287" t="s">
        <v>459</v>
      </c>
      <c r="E186" s="288">
        <v>0.13</v>
      </c>
      <c r="F186" s="289">
        <v>37257</v>
      </c>
      <c r="G186" s="289" t="s">
        <v>34</v>
      </c>
      <c r="H186" s="291">
        <v>0.13</v>
      </c>
      <c r="I186" s="287">
        <f>IF(ISNUMBER(SEARCH('2023 i 2024'!$C$2, D186)), 1, 0)</f>
        <v>0</v>
      </c>
    </row>
    <row r="187" spans="1:9" x14ac:dyDescent="0.3">
      <c r="A187" s="302">
        <v>128</v>
      </c>
      <c r="B187" s="324">
        <v>110</v>
      </c>
      <c r="C187" s="287">
        <f t="shared" si="2"/>
        <v>2</v>
      </c>
      <c r="D187" s="302" t="s">
        <v>461</v>
      </c>
      <c r="E187" s="293">
        <v>0.01</v>
      </c>
      <c r="F187" s="289">
        <v>38869</v>
      </c>
      <c r="G187" s="289" t="s">
        <v>463</v>
      </c>
      <c r="H187" s="304">
        <v>0.05</v>
      </c>
      <c r="I187" s="287">
        <f>IF(ISNUMBER(SEARCH('2023 i 2024'!$C$2, D187)), 1, 0)</f>
        <v>0</v>
      </c>
    </row>
    <row r="188" spans="1:9" x14ac:dyDescent="0.3">
      <c r="A188" s="302">
        <v>128</v>
      </c>
      <c r="B188" s="324">
        <v>110</v>
      </c>
      <c r="C188" s="287">
        <f t="shared" si="2"/>
        <v>2</v>
      </c>
      <c r="D188" s="302" t="s">
        <v>461</v>
      </c>
      <c r="E188" s="293">
        <v>0.05</v>
      </c>
      <c r="F188" s="289">
        <v>43101</v>
      </c>
      <c r="G188" s="289" t="s">
        <v>133</v>
      </c>
      <c r="H188" s="304">
        <v>0.05</v>
      </c>
      <c r="I188" s="287">
        <f>IF(ISNUMBER(SEARCH('2023 i 2024'!$C$2, D188)), 1, 0)</f>
        <v>0</v>
      </c>
    </row>
    <row r="189" spans="1:9" ht="15.25" customHeight="1" x14ac:dyDescent="0.3">
      <c r="A189" s="305">
        <v>129</v>
      </c>
      <c r="B189" s="318">
        <v>111</v>
      </c>
      <c r="C189" s="287">
        <f t="shared" si="2"/>
        <v>1</v>
      </c>
      <c r="D189" s="305" t="s">
        <v>465</v>
      </c>
      <c r="E189" s="293">
        <v>0.1</v>
      </c>
      <c r="F189" s="289">
        <v>42948</v>
      </c>
      <c r="G189" s="289" t="s">
        <v>467</v>
      </c>
      <c r="H189" s="306">
        <v>0.1</v>
      </c>
      <c r="I189" s="287">
        <f>IF(ISNUMBER(SEARCH('2023 i 2024'!$C$2, D189)), 1, 0)</f>
        <v>0</v>
      </c>
    </row>
    <row r="190" spans="1:9" ht="15" customHeight="1" x14ac:dyDescent="0.3">
      <c r="A190" s="331" t="s">
        <v>468</v>
      </c>
      <c r="B190" s="332" t="s">
        <v>469</v>
      </c>
      <c r="C190" s="287">
        <f t="shared" si="2"/>
        <v>3</v>
      </c>
      <c r="D190" s="331" t="s">
        <v>470</v>
      </c>
      <c r="E190" s="293">
        <v>0.05</v>
      </c>
      <c r="F190" s="289">
        <v>40391</v>
      </c>
      <c r="G190" s="289" t="s">
        <v>472</v>
      </c>
      <c r="H190" s="285">
        <v>0</v>
      </c>
      <c r="I190" s="287">
        <f>IF(ISNUMBER(SEARCH('2023 i 2024'!$C$2, D190)), 1, 0)</f>
        <v>0</v>
      </c>
    </row>
    <row r="191" spans="1:9" x14ac:dyDescent="0.3">
      <c r="A191" s="331" t="s">
        <v>468</v>
      </c>
      <c r="B191" s="332" t="s">
        <v>469</v>
      </c>
      <c r="C191" s="287">
        <f t="shared" si="2"/>
        <v>3</v>
      </c>
      <c r="D191" s="331" t="s">
        <v>470</v>
      </c>
      <c r="E191" s="293">
        <v>0.1</v>
      </c>
      <c r="F191" s="289">
        <v>41640</v>
      </c>
      <c r="G191" s="289" t="s">
        <v>233</v>
      </c>
      <c r="H191" s="285">
        <v>0</v>
      </c>
      <c r="I191" s="287">
        <f>IF(ISNUMBER(SEARCH('2023 i 2024'!$C$2, D191)), 1, 0)</f>
        <v>0</v>
      </c>
    </row>
    <row r="192" spans="1:9" x14ac:dyDescent="0.3">
      <c r="A192" s="331" t="s">
        <v>468</v>
      </c>
      <c r="B192" s="332" t="s">
        <v>469</v>
      </c>
      <c r="C192" s="287">
        <f t="shared" si="2"/>
        <v>3</v>
      </c>
      <c r="D192" s="331" t="s">
        <v>470</v>
      </c>
      <c r="E192" s="293">
        <v>0</v>
      </c>
      <c r="F192" s="289">
        <v>44197</v>
      </c>
      <c r="G192" s="289" t="s">
        <v>212</v>
      </c>
      <c r="H192" s="285">
        <v>0</v>
      </c>
      <c r="I192" s="287">
        <f>IF(ISNUMBER(SEARCH('2023 i 2024'!$C$2, D192)), 1, 0)</f>
        <v>0</v>
      </c>
    </row>
    <row r="193" spans="1:9" ht="15" customHeight="1" x14ac:dyDescent="0.3">
      <c r="A193" s="286">
        <v>131</v>
      </c>
      <c r="B193" s="329" t="s">
        <v>475</v>
      </c>
      <c r="C193" s="287">
        <f t="shared" si="2"/>
        <v>1</v>
      </c>
      <c r="D193" s="286" t="s">
        <v>476</v>
      </c>
      <c r="E193" s="288">
        <v>0.1</v>
      </c>
      <c r="F193" s="289">
        <v>41183</v>
      </c>
      <c r="G193" s="289" t="s">
        <v>478</v>
      </c>
      <c r="H193" s="291">
        <v>0.1</v>
      </c>
      <c r="I193" s="287">
        <f>IF(ISNUMBER(SEARCH('2023 i 2024'!$C$2, D193)), 1, 0)</f>
        <v>0</v>
      </c>
    </row>
    <row r="194" spans="1:9" x14ac:dyDescent="0.3">
      <c r="A194" s="286">
        <v>132</v>
      </c>
      <c r="B194" s="330" t="s">
        <v>479</v>
      </c>
      <c r="C194" s="287">
        <f t="shared" si="2"/>
        <v>1</v>
      </c>
      <c r="D194" s="313" t="s">
        <v>480</v>
      </c>
      <c r="E194" s="288">
        <v>0.1</v>
      </c>
      <c r="F194" s="289">
        <v>41548</v>
      </c>
      <c r="G194" s="289" t="s">
        <v>387</v>
      </c>
      <c r="H194" s="291">
        <v>0.1</v>
      </c>
      <c r="I194" s="287">
        <f>IF(ISNUMBER(SEARCH('2023 i 2024'!$C$2, D194)), 1, 0)</f>
        <v>0</v>
      </c>
    </row>
    <row r="195" spans="1:9" ht="21" customHeight="1" x14ac:dyDescent="0.3">
      <c r="A195" s="302">
        <v>133</v>
      </c>
      <c r="B195" s="303">
        <v>471</v>
      </c>
      <c r="C195" s="287">
        <f t="shared" ref="C195:C258" si="3">COUNTIF(B:B,B195)</f>
        <v>3</v>
      </c>
      <c r="D195" s="303" t="s">
        <v>483</v>
      </c>
      <c r="E195" s="293">
        <v>0.08</v>
      </c>
      <c r="F195" s="289">
        <v>37742</v>
      </c>
      <c r="G195" s="289" t="s">
        <v>485</v>
      </c>
      <c r="H195" s="304">
        <v>0.08</v>
      </c>
      <c r="I195" s="287">
        <f>IF(ISNUMBER(SEARCH('2023 i 2024'!$C$2, D195)), 1, 0)</f>
        <v>0</v>
      </c>
    </row>
    <row r="196" spans="1:9" ht="21" customHeight="1" x14ac:dyDescent="0.3">
      <c r="A196" s="302">
        <v>133</v>
      </c>
      <c r="B196" s="303">
        <v>471</v>
      </c>
      <c r="C196" s="287">
        <f t="shared" si="3"/>
        <v>3</v>
      </c>
      <c r="D196" s="303" t="s">
        <v>483</v>
      </c>
      <c r="E196" s="293">
        <v>0</v>
      </c>
      <c r="F196" s="289">
        <v>44013</v>
      </c>
      <c r="G196" s="289" t="s">
        <v>487</v>
      </c>
      <c r="H196" s="304">
        <v>0.08</v>
      </c>
      <c r="I196" s="287">
        <f>IF(ISNUMBER(SEARCH('2023 i 2024'!$C$2, D196)), 1, 0)</f>
        <v>0</v>
      </c>
    </row>
    <row r="197" spans="1:9" ht="21" customHeight="1" x14ac:dyDescent="0.3">
      <c r="A197" s="302">
        <v>133</v>
      </c>
      <c r="B197" s="303">
        <v>471</v>
      </c>
      <c r="C197" s="287">
        <f t="shared" si="3"/>
        <v>3</v>
      </c>
      <c r="D197" s="303" t="s">
        <v>483</v>
      </c>
      <c r="E197" s="293">
        <v>0.08</v>
      </c>
      <c r="F197" s="289">
        <v>44470</v>
      </c>
      <c r="G197" s="289" t="s">
        <v>489</v>
      </c>
      <c r="H197" s="304">
        <v>0.08</v>
      </c>
      <c r="I197" s="287">
        <f>IF(ISNUMBER(SEARCH('2023 i 2024'!$C$2, D197)), 1, 0)</f>
        <v>0</v>
      </c>
    </row>
    <row r="198" spans="1:9" ht="14.25" customHeight="1" x14ac:dyDescent="0.3">
      <c r="A198" s="286">
        <v>134</v>
      </c>
      <c r="B198" s="309" t="s">
        <v>490</v>
      </c>
      <c r="C198" s="287">
        <f t="shared" si="3"/>
        <v>1</v>
      </c>
      <c r="D198" s="286" t="s">
        <v>491</v>
      </c>
      <c r="E198" s="288">
        <v>0.03</v>
      </c>
      <c r="F198" s="289">
        <v>37653</v>
      </c>
      <c r="G198" s="289" t="s">
        <v>493</v>
      </c>
      <c r="H198" s="291">
        <v>0.03</v>
      </c>
      <c r="I198" s="287">
        <f>IF(ISNUMBER(SEARCH('2023 i 2024'!$C$2, D198)), 1, 0)</f>
        <v>0</v>
      </c>
    </row>
    <row r="199" spans="1:9" x14ac:dyDescent="0.3">
      <c r="A199" s="302">
        <v>135</v>
      </c>
      <c r="B199" s="324" t="s">
        <v>494</v>
      </c>
      <c r="C199" s="287">
        <f t="shared" si="3"/>
        <v>3</v>
      </c>
      <c r="D199" s="303" t="s">
        <v>495</v>
      </c>
      <c r="E199" s="293">
        <v>0.05</v>
      </c>
      <c r="F199" s="289">
        <v>37622</v>
      </c>
      <c r="G199" s="289" t="s">
        <v>88</v>
      </c>
      <c r="H199" s="304">
        <v>7.0000000000000007E-2</v>
      </c>
      <c r="I199" s="287">
        <f>IF(ISNUMBER(SEARCH('2023 i 2024'!$C$2, D199)), 1, 0)</f>
        <v>0</v>
      </c>
    </row>
    <row r="200" spans="1:9" x14ac:dyDescent="0.3">
      <c r="A200" s="302">
        <v>135</v>
      </c>
      <c r="B200" s="324" t="s">
        <v>494</v>
      </c>
      <c r="C200" s="287">
        <f t="shared" si="3"/>
        <v>3</v>
      </c>
      <c r="D200" s="303" t="s">
        <v>495</v>
      </c>
      <c r="E200" s="293">
        <v>0.1</v>
      </c>
      <c r="F200" s="289">
        <v>38718</v>
      </c>
      <c r="G200" s="290" t="s">
        <v>113</v>
      </c>
      <c r="H200" s="304">
        <v>7.0000000000000007E-2</v>
      </c>
      <c r="I200" s="287">
        <f>IF(ISNUMBER(SEARCH('2023 i 2024'!$C$2, D200)), 1, 0)</f>
        <v>0</v>
      </c>
    </row>
    <row r="201" spans="1:9" x14ac:dyDescent="0.3">
      <c r="A201" s="302">
        <v>135</v>
      </c>
      <c r="B201" s="324" t="s">
        <v>494</v>
      </c>
      <c r="C201" s="287">
        <f t="shared" si="3"/>
        <v>3</v>
      </c>
      <c r="D201" s="303" t="s">
        <v>495</v>
      </c>
      <c r="E201" s="293">
        <v>7.0000000000000007E-2</v>
      </c>
      <c r="F201" s="289">
        <v>43983</v>
      </c>
      <c r="G201" s="290" t="s">
        <v>498</v>
      </c>
      <c r="H201" s="304">
        <v>7.0000000000000007E-2</v>
      </c>
      <c r="I201" s="287">
        <f>IF(ISNUMBER(SEARCH('2023 i 2024'!$C$2, D201)), 1, 0)</f>
        <v>0</v>
      </c>
    </row>
    <row r="202" spans="1:9" x14ac:dyDescent="0.3">
      <c r="A202" s="286">
        <v>136</v>
      </c>
      <c r="B202" s="307">
        <v>327</v>
      </c>
      <c r="C202" s="287">
        <f t="shared" si="3"/>
        <v>1</v>
      </c>
      <c r="D202" s="305" t="s">
        <v>499</v>
      </c>
      <c r="E202" s="293">
        <v>0.05</v>
      </c>
      <c r="F202" s="289">
        <v>37622</v>
      </c>
      <c r="G202" s="290" t="s">
        <v>332</v>
      </c>
      <c r="H202" s="306">
        <v>0.05</v>
      </c>
      <c r="I202" s="287">
        <f>IF(ISNUMBER(SEARCH('2023 i 2024'!$C$2, D202)), 1, 0)</f>
        <v>0</v>
      </c>
    </row>
    <row r="203" spans="1:9" x14ac:dyDescent="0.3">
      <c r="A203" s="302">
        <v>137</v>
      </c>
      <c r="B203" s="303">
        <v>351</v>
      </c>
      <c r="C203" s="287">
        <f t="shared" si="3"/>
        <v>2</v>
      </c>
      <c r="D203" s="303" t="s">
        <v>503</v>
      </c>
      <c r="E203" s="293">
        <v>0.1</v>
      </c>
      <c r="F203" s="289">
        <v>37257</v>
      </c>
      <c r="G203" s="289" t="s">
        <v>34</v>
      </c>
      <c r="H203" s="304">
        <v>7.0000000000000007E-2</v>
      </c>
      <c r="I203" s="287">
        <f>IF(ISNUMBER(SEARCH('2023 i 2024'!$C$2, D203)), 1, 0)</f>
        <v>0</v>
      </c>
    </row>
    <row r="204" spans="1:9" x14ac:dyDescent="0.3">
      <c r="A204" s="302">
        <v>137</v>
      </c>
      <c r="B204" s="303">
        <v>351</v>
      </c>
      <c r="C204" s="287">
        <f t="shared" si="3"/>
        <v>2</v>
      </c>
      <c r="D204" s="303" t="s">
        <v>503</v>
      </c>
      <c r="E204" s="293">
        <v>7.0000000000000007E-2</v>
      </c>
      <c r="F204" s="289">
        <v>43983</v>
      </c>
      <c r="G204" s="289" t="s">
        <v>498</v>
      </c>
      <c r="H204" s="304">
        <v>7.0000000000000007E-2</v>
      </c>
      <c r="I204" s="287">
        <f>IF(ISNUMBER(SEARCH('2023 i 2024'!$C$2, D204)), 1, 0)</f>
        <v>0</v>
      </c>
    </row>
    <row r="205" spans="1:9" x14ac:dyDescent="0.3">
      <c r="A205" s="286">
        <v>138</v>
      </c>
      <c r="B205" s="318" t="s">
        <v>506</v>
      </c>
      <c r="C205" s="287">
        <f t="shared" si="3"/>
        <v>1</v>
      </c>
      <c r="D205" s="305" t="s">
        <v>507</v>
      </c>
      <c r="E205" s="293">
        <v>0.05</v>
      </c>
      <c r="F205" s="289">
        <v>37257</v>
      </c>
      <c r="G205" s="289" t="s">
        <v>34</v>
      </c>
      <c r="H205" s="306">
        <v>0.05</v>
      </c>
      <c r="I205" s="287">
        <f>IF(ISNUMBER(SEARCH('2023 i 2024'!$C$2, D205)), 1, 0)</f>
        <v>0</v>
      </c>
    </row>
    <row r="206" spans="1:9" ht="15" customHeight="1" x14ac:dyDescent="0.3">
      <c r="A206" s="286">
        <v>139</v>
      </c>
      <c r="B206" s="318" t="s">
        <v>508</v>
      </c>
      <c r="C206" s="287">
        <f t="shared" si="3"/>
        <v>1</v>
      </c>
      <c r="D206" s="305" t="s">
        <v>509</v>
      </c>
      <c r="E206" s="293">
        <v>0.05</v>
      </c>
      <c r="F206" s="289">
        <v>37257</v>
      </c>
      <c r="G206" s="289" t="s">
        <v>34</v>
      </c>
      <c r="H206" s="306">
        <v>0.05</v>
      </c>
      <c r="I206" s="287">
        <f>IF(ISNUMBER(SEARCH('2023 i 2024'!$C$2, D206)), 1, 0)</f>
        <v>0</v>
      </c>
    </row>
    <row r="207" spans="1:9" ht="15" customHeight="1" x14ac:dyDescent="0.3">
      <c r="A207" s="317">
        <v>140</v>
      </c>
      <c r="B207" s="308">
        <v>164</v>
      </c>
      <c r="C207" s="287">
        <f t="shared" si="3"/>
        <v>3</v>
      </c>
      <c r="D207" s="292" t="s">
        <v>511</v>
      </c>
      <c r="E207" s="293">
        <v>0.05</v>
      </c>
      <c r="F207" s="289">
        <v>37257</v>
      </c>
      <c r="G207" s="289" t="s">
        <v>34</v>
      </c>
      <c r="H207" s="285">
        <v>0.05</v>
      </c>
      <c r="I207" s="287">
        <f>IF(ISNUMBER(SEARCH('2023 i 2024'!$C$2, D207)), 1, 0)</f>
        <v>0</v>
      </c>
    </row>
    <row r="208" spans="1:9" ht="14.25" customHeight="1" x14ac:dyDescent="0.3">
      <c r="A208" s="317">
        <v>140</v>
      </c>
      <c r="B208" s="308">
        <v>164</v>
      </c>
      <c r="C208" s="287">
        <f t="shared" si="3"/>
        <v>3</v>
      </c>
      <c r="D208" s="292" t="s">
        <v>511</v>
      </c>
      <c r="E208" s="293">
        <v>0.1</v>
      </c>
      <c r="F208" s="289">
        <v>42077</v>
      </c>
      <c r="G208" s="289" t="s">
        <v>513</v>
      </c>
      <c r="H208" s="285">
        <v>0.05</v>
      </c>
      <c r="I208" s="287">
        <f>IF(ISNUMBER(SEARCH('2023 i 2024'!$C$2, D208)), 1, 0)</f>
        <v>0</v>
      </c>
    </row>
    <row r="209" spans="1:9" ht="14.25" customHeight="1" x14ac:dyDescent="0.3">
      <c r="A209" s="317">
        <v>140</v>
      </c>
      <c r="B209" s="308">
        <v>164</v>
      </c>
      <c r="C209" s="287">
        <f t="shared" si="3"/>
        <v>3</v>
      </c>
      <c r="D209" s="292" t="s">
        <v>511</v>
      </c>
      <c r="E209" s="293">
        <v>0.05</v>
      </c>
      <c r="F209" s="289">
        <v>43831</v>
      </c>
      <c r="G209" s="289" t="s">
        <v>256</v>
      </c>
      <c r="H209" s="285">
        <v>0.05</v>
      </c>
      <c r="I209" s="287">
        <f>IF(ISNUMBER(SEARCH('2023 i 2024'!$C$2, D209)), 1, 0)</f>
        <v>0</v>
      </c>
    </row>
    <row r="210" spans="1:9" x14ac:dyDescent="0.3">
      <c r="A210" s="286">
        <v>141</v>
      </c>
      <c r="B210" s="307">
        <v>177</v>
      </c>
      <c r="C210" s="287">
        <f t="shared" si="3"/>
        <v>1</v>
      </c>
      <c r="D210" s="305" t="s">
        <v>515</v>
      </c>
      <c r="E210" s="293">
        <v>0.1</v>
      </c>
      <c r="F210" s="289">
        <v>37257</v>
      </c>
      <c r="G210" s="289" t="s">
        <v>34</v>
      </c>
      <c r="H210" s="306">
        <v>0.1</v>
      </c>
      <c r="I210" s="287">
        <f>IF(ISNUMBER(SEARCH('2023 i 2024'!$C$2, D210)), 1, 0)</f>
        <v>0</v>
      </c>
    </row>
    <row r="211" spans="1:9" x14ac:dyDescent="0.3">
      <c r="A211" s="305">
        <v>142</v>
      </c>
      <c r="B211" s="307">
        <v>221</v>
      </c>
      <c r="C211" s="287">
        <f t="shared" si="3"/>
        <v>1</v>
      </c>
      <c r="D211" s="307" t="s">
        <v>516</v>
      </c>
      <c r="E211" s="293">
        <v>0.1</v>
      </c>
      <c r="F211" s="289">
        <v>44562</v>
      </c>
      <c r="G211" s="289" t="s">
        <v>135</v>
      </c>
      <c r="H211" s="306">
        <v>0.1</v>
      </c>
      <c r="I211" s="287">
        <f>IF(ISNUMBER(SEARCH('2023 i 2024'!$C$2, D211)), 1, 0)</f>
        <v>0</v>
      </c>
    </row>
    <row r="212" spans="1:9" ht="15.25" customHeight="1" x14ac:dyDescent="0.3">
      <c r="A212" s="302">
        <v>143</v>
      </c>
      <c r="B212" s="303">
        <v>334</v>
      </c>
      <c r="C212" s="287">
        <f t="shared" si="3"/>
        <v>2</v>
      </c>
      <c r="D212" s="303" t="s">
        <v>518</v>
      </c>
      <c r="E212" s="293">
        <v>0.1</v>
      </c>
      <c r="F212" s="289">
        <v>38565</v>
      </c>
      <c r="G212" s="289" t="s">
        <v>520</v>
      </c>
      <c r="H212" s="304">
        <v>0</v>
      </c>
      <c r="I212" s="287">
        <f>IF(ISNUMBER(SEARCH('2023 i 2024'!$C$2, D212)), 1, 0)</f>
        <v>0</v>
      </c>
    </row>
    <row r="213" spans="1:9" ht="15.25" customHeight="1" x14ac:dyDescent="0.3">
      <c r="A213" s="302">
        <v>143</v>
      </c>
      <c r="B213" s="303">
        <v>334</v>
      </c>
      <c r="C213" s="287">
        <f t="shared" si="3"/>
        <v>2</v>
      </c>
      <c r="D213" s="303" t="s">
        <v>518</v>
      </c>
      <c r="E213" s="293">
        <v>0</v>
      </c>
      <c r="F213" s="289">
        <v>44197</v>
      </c>
      <c r="G213" s="289" t="s">
        <v>212</v>
      </c>
      <c r="H213" s="304">
        <v>0</v>
      </c>
      <c r="I213" s="287">
        <f>IF(ISNUMBER(SEARCH('2023 i 2024'!$C$2, D213)), 1, 0)</f>
        <v>0</v>
      </c>
    </row>
    <row r="214" spans="1:9" ht="15.25" customHeight="1" x14ac:dyDescent="0.3">
      <c r="A214" s="302">
        <v>144</v>
      </c>
      <c r="B214" s="303">
        <v>318</v>
      </c>
      <c r="C214" s="287">
        <f t="shared" si="3"/>
        <v>2</v>
      </c>
      <c r="D214" s="283" t="s">
        <v>522</v>
      </c>
      <c r="E214" s="293">
        <v>0.1</v>
      </c>
      <c r="F214" s="289">
        <v>41730</v>
      </c>
      <c r="G214" s="289" t="s">
        <v>524</v>
      </c>
      <c r="H214" s="304">
        <v>7.0000000000000007E-2</v>
      </c>
      <c r="I214" s="287">
        <f>IF(ISNUMBER(SEARCH('2023 i 2024'!$C$2, D214)), 1, 0)</f>
        <v>0</v>
      </c>
    </row>
    <row r="215" spans="1:9" ht="15.25" customHeight="1" x14ac:dyDescent="0.3">
      <c r="A215" s="302">
        <v>144</v>
      </c>
      <c r="B215" s="303">
        <v>318</v>
      </c>
      <c r="C215" s="287">
        <f t="shared" si="3"/>
        <v>2</v>
      </c>
      <c r="D215" s="283" t="s">
        <v>522</v>
      </c>
      <c r="E215" s="293">
        <v>7.0000000000000007E-2</v>
      </c>
      <c r="F215" s="289">
        <v>44197</v>
      </c>
      <c r="G215" s="289" t="s">
        <v>212</v>
      </c>
      <c r="H215" s="304">
        <v>7.0000000000000007E-2</v>
      </c>
      <c r="I215" s="287">
        <f>IF(ISNUMBER(SEARCH('2023 i 2024'!$C$2, D215)), 1, 0)</f>
        <v>0</v>
      </c>
    </row>
    <row r="216" spans="1:9" ht="15.25" customHeight="1" x14ac:dyDescent="0.3">
      <c r="A216" s="286">
        <v>145</v>
      </c>
      <c r="B216" s="307">
        <v>231</v>
      </c>
      <c r="C216" s="287">
        <f t="shared" si="3"/>
        <v>1</v>
      </c>
      <c r="D216" s="333" t="s">
        <v>525</v>
      </c>
      <c r="E216" s="293">
        <v>0.1</v>
      </c>
      <c r="F216" s="289">
        <v>43101</v>
      </c>
      <c r="G216" s="289" t="s">
        <v>133</v>
      </c>
      <c r="H216" s="306">
        <v>0.1</v>
      </c>
      <c r="I216" s="287">
        <f>IF(ISNUMBER(SEARCH('2023 i 2024'!$C$2, D216)), 1, 0)</f>
        <v>0</v>
      </c>
    </row>
    <row r="217" spans="1:9" ht="15.25" customHeight="1" x14ac:dyDescent="0.3">
      <c r="A217" s="305">
        <v>146</v>
      </c>
      <c r="B217" s="307">
        <v>395</v>
      </c>
      <c r="C217" s="287">
        <f t="shared" si="3"/>
        <v>1</v>
      </c>
      <c r="D217" s="307" t="s">
        <v>528</v>
      </c>
      <c r="E217" s="293">
        <v>0.06</v>
      </c>
      <c r="F217" s="289">
        <v>40664</v>
      </c>
      <c r="G217" s="289" t="s">
        <v>530</v>
      </c>
      <c r="H217" s="306">
        <v>0.06</v>
      </c>
      <c r="I217" s="287">
        <f>IF(ISNUMBER(SEARCH('2023 i 2024'!$C$2, D217)), 1, 0)</f>
        <v>0</v>
      </c>
    </row>
    <row r="218" spans="1:9" ht="14.25" customHeight="1" x14ac:dyDescent="0.3">
      <c r="A218" s="310">
        <v>147</v>
      </c>
      <c r="B218" s="303">
        <v>491</v>
      </c>
      <c r="C218" s="287">
        <f t="shared" si="3"/>
        <v>2</v>
      </c>
      <c r="D218" s="303" t="s">
        <v>532</v>
      </c>
      <c r="E218" s="293">
        <v>0.06</v>
      </c>
      <c r="F218" s="289">
        <v>37257</v>
      </c>
      <c r="G218" s="289" t="s">
        <v>34</v>
      </c>
      <c r="H218" s="304">
        <v>0.1</v>
      </c>
      <c r="I218" s="287">
        <f>IF(ISNUMBER(SEARCH('2023 i 2024'!$C$2, D218)), 1, 0)</f>
        <v>0</v>
      </c>
    </row>
    <row r="219" spans="1:9" x14ac:dyDescent="0.3">
      <c r="A219" s="310">
        <v>147</v>
      </c>
      <c r="B219" s="303">
        <v>491</v>
      </c>
      <c r="C219" s="287">
        <f t="shared" si="3"/>
        <v>2</v>
      </c>
      <c r="D219" s="303" t="s">
        <v>532</v>
      </c>
      <c r="E219" s="293">
        <v>0.1</v>
      </c>
      <c r="F219" s="289">
        <v>38991</v>
      </c>
      <c r="G219" s="289" t="s">
        <v>535</v>
      </c>
      <c r="H219" s="304">
        <v>0.1</v>
      </c>
      <c r="I219" s="287">
        <f>IF(ISNUMBER(SEARCH('2023 i 2024'!$C$2, D219)), 1, 0)</f>
        <v>0</v>
      </c>
    </row>
    <row r="220" spans="1:9" x14ac:dyDescent="0.3">
      <c r="A220" s="305">
        <v>148</v>
      </c>
      <c r="B220" s="307">
        <v>449</v>
      </c>
      <c r="C220" s="287">
        <f t="shared" si="3"/>
        <v>1</v>
      </c>
      <c r="D220" s="305" t="s">
        <v>536</v>
      </c>
      <c r="E220" s="293">
        <v>0.09</v>
      </c>
      <c r="F220" s="289">
        <v>39448</v>
      </c>
      <c r="G220" s="289" t="s">
        <v>538</v>
      </c>
      <c r="H220" s="306">
        <v>0.09</v>
      </c>
      <c r="I220" s="287">
        <f>IF(ISNUMBER(SEARCH('2023 i 2024'!$C$2, D220)), 1, 0)</f>
        <v>0</v>
      </c>
    </row>
    <row r="221" spans="1:9" x14ac:dyDescent="0.3">
      <c r="A221" s="305">
        <v>149</v>
      </c>
      <c r="B221" s="330" t="s">
        <v>539</v>
      </c>
      <c r="C221" s="287">
        <f t="shared" si="3"/>
        <v>1</v>
      </c>
      <c r="D221" s="313" t="s">
        <v>540</v>
      </c>
      <c r="E221" s="288">
        <v>0.08</v>
      </c>
      <c r="F221" s="289">
        <v>41487</v>
      </c>
      <c r="G221" s="289" t="s">
        <v>542</v>
      </c>
      <c r="H221" s="291">
        <v>0.08</v>
      </c>
      <c r="I221" s="287">
        <f>IF(ISNUMBER(SEARCH('2023 i 2024'!$C$2, D221)), 1, 0)</f>
        <v>0</v>
      </c>
    </row>
    <row r="222" spans="1:9" ht="13" customHeight="1" x14ac:dyDescent="0.3">
      <c r="A222" s="292">
        <v>150</v>
      </c>
      <c r="B222" s="283">
        <v>396</v>
      </c>
      <c r="C222" s="287">
        <f t="shared" si="3"/>
        <v>3</v>
      </c>
      <c r="D222" s="283" t="s">
        <v>545</v>
      </c>
      <c r="E222" s="320">
        <v>0.08</v>
      </c>
      <c r="F222" s="289">
        <v>37257</v>
      </c>
      <c r="G222" s="334" t="s">
        <v>34</v>
      </c>
      <c r="H222" s="285">
        <v>0.06</v>
      </c>
      <c r="I222" s="287">
        <f>IF(ISNUMBER(SEARCH('2023 i 2024'!$C$2, D222)), 1, 0)</f>
        <v>0</v>
      </c>
    </row>
    <row r="223" spans="1:9" x14ac:dyDescent="0.3">
      <c r="A223" s="292">
        <v>150</v>
      </c>
      <c r="B223" s="283">
        <v>396</v>
      </c>
      <c r="C223" s="287">
        <f t="shared" si="3"/>
        <v>3</v>
      </c>
      <c r="D223" s="283" t="s">
        <v>545</v>
      </c>
      <c r="E223" s="293">
        <v>0.12</v>
      </c>
      <c r="F223" s="289">
        <v>41487</v>
      </c>
      <c r="G223" s="289" t="s">
        <v>542</v>
      </c>
      <c r="H223" s="285">
        <v>0.06</v>
      </c>
      <c r="I223" s="287">
        <f>IF(ISNUMBER(SEARCH('2023 i 2024'!$C$2, D223)), 1, 0)</f>
        <v>0</v>
      </c>
    </row>
    <row r="224" spans="1:9" x14ac:dyDescent="0.3">
      <c r="A224" s="292">
        <v>150</v>
      </c>
      <c r="B224" s="283">
        <v>396</v>
      </c>
      <c r="C224" s="287">
        <f t="shared" si="3"/>
        <v>3</v>
      </c>
      <c r="D224" s="283" t="s">
        <v>545</v>
      </c>
      <c r="E224" s="293">
        <v>0.06</v>
      </c>
      <c r="F224" s="289">
        <v>44197</v>
      </c>
      <c r="G224" s="289" t="s">
        <v>212</v>
      </c>
      <c r="H224" s="285">
        <v>0.06</v>
      </c>
      <c r="I224" s="287">
        <f>IF(ISNUMBER(SEARCH('2023 i 2024'!$C$2, D224)), 1, 0)</f>
        <v>0</v>
      </c>
    </row>
    <row r="225" spans="1:9" ht="15" customHeight="1" x14ac:dyDescent="0.3">
      <c r="A225" s="302">
        <v>151</v>
      </c>
      <c r="B225" s="303">
        <v>567</v>
      </c>
      <c r="C225" s="287">
        <f t="shared" si="3"/>
        <v>2</v>
      </c>
      <c r="D225" s="302" t="s">
        <v>549</v>
      </c>
      <c r="E225" s="293">
        <v>0.05</v>
      </c>
      <c r="F225" s="289">
        <v>37257</v>
      </c>
      <c r="G225" s="289" t="s">
        <v>34</v>
      </c>
      <c r="H225" s="304">
        <v>0.1</v>
      </c>
      <c r="I225" s="287">
        <f>IF(ISNUMBER(SEARCH('2023 i 2024'!$C$2, D225)), 1, 0)</f>
        <v>0</v>
      </c>
    </row>
    <row r="226" spans="1:9" ht="15" customHeight="1" x14ac:dyDescent="0.3">
      <c r="A226" s="302">
        <v>151</v>
      </c>
      <c r="B226" s="303">
        <v>567</v>
      </c>
      <c r="C226" s="287">
        <f t="shared" si="3"/>
        <v>2</v>
      </c>
      <c r="D226" s="302" t="s">
        <v>549</v>
      </c>
      <c r="E226" s="293">
        <v>0.1</v>
      </c>
      <c r="F226" s="289">
        <v>43770</v>
      </c>
      <c r="G226" s="289" t="s">
        <v>551</v>
      </c>
      <c r="H226" s="304">
        <v>0.1</v>
      </c>
      <c r="I226" s="287">
        <f>IF(ISNUMBER(SEARCH('2023 i 2024'!$C$2, D226)), 1, 0)</f>
        <v>0</v>
      </c>
    </row>
    <row r="227" spans="1:9" x14ac:dyDescent="0.3">
      <c r="A227" s="286">
        <v>152</v>
      </c>
      <c r="B227" s="309" t="s">
        <v>552</v>
      </c>
      <c r="C227" s="287">
        <f t="shared" si="3"/>
        <v>1</v>
      </c>
      <c r="D227" s="286" t="s">
        <v>553</v>
      </c>
      <c r="E227" s="288">
        <v>0.08</v>
      </c>
      <c r="F227" s="289">
        <v>37257</v>
      </c>
      <c r="G227" s="289" t="s">
        <v>34</v>
      </c>
      <c r="H227" s="291">
        <v>0.08</v>
      </c>
      <c r="I227" s="287">
        <f>IF(ISNUMBER(SEARCH('2023 i 2024'!$C$2, D227)), 1, 0)</f>
        <v>0</v>
      </c>
    </row>
    <row r="228" spans="1:9" x14ac:dyDescent="0.3">
      <c r="A228" s="302">
        <v>153</v>
      </c>
      <c r="B228" s="303">
        <v>118</v>
      </c>
      <c r="C228" s="287">
        <f t="shared" si="3"/>
        <v>2</v>
      </c>
      <c r="D228" s="302" t="s">
        <v>555</v>
      </c>
      <c r="E228" s="288">
        <v>0.05</v>
      </c>
      <c r="F228" s="289">
        <v>37257</v>
      </c>
      <c r="G228" s="289" t="s">
        <v>34</v>
      </c>
      <c r="H228" s="285">
        <v>0.1</v>
      </c>
      <c r="I228" s="287">
        <f>IF(ISNUMBER(SEARCH('2023 i 2024'!$C$2, D228)), 1, 0)</f>
        <v>0</v>
      </c>
    </row>
    <row r="229" spans="1:9" ht="14.25" customHeight="1" x14ac:dyDescent="0.3">
      <c r="A229" s="302">
        <v>153</v>
      </c>
      <c r="B229" s="303">
        <v>118</v>
      </c>
      <c r="C229" s="287">
        <f t="shared" si="3"/>
        <v>2</v>
      </c>
      <c r="D229" s="302" t="s">
        <v>555</v>
      </c>
      <c r="E229" s="293">
        <v>0.1</v>
      </c>
      <c r="F229" s="289">
        <v>39448</v>
      </c>
      <c r="G229" s="289" t="s">
        <v>538</v>
      </c>
      <c r="H229" s="285">
        <v>0.1</v>
      </c>
      <c r="I229" s="287">
        <f>IF(ISNUMBER(SEARCH('2023 i 2024'!$C$2, D229)), 1, 0)</f>
        <v>0</v>
      </c>
    </row>
    <row r="230" spans="1:9" x14ac:dyDescent="0.3">
      <c r="A230" s="286">
        <v>154</v>
      </c>
      <c r="B230" s="287">
        <v>338</v>
      </c>
      <c r="C230" s="287">
        <f t="shared" si="3"/>
        <v>1</v>
      </c>
      <c r="D230" s="286" t="s">
        <v>557</v>
      </c>
      <c r="E230" s="288">
        <v>0.05</v>
      </c>
      <c r="F230" s="289">
        <v>37257</v>
      </c>
      <c r="G230" s="289" t="s">
        <v>34</v>
      </c>
      <c r="H230" s="291">
        <v>0.05</v>
      </c>
      <c r="I230" s="287">
        <f>IF(ISNUMBER(SEARCH('2023 i 2024'!$C$2, D230)), 1, 0)</f>
        <v>0</v>
      </c>
    </row>
    <row r="231" spans="1:9" x14ac:dyDescent="0.3">
      <c r="A231" s="286">
        <v>155</v>
      </c>
      <c r="B231" s="287">
        <v>388</v>
      </c>
      <c r="C231" s="287">
        <f t="shared" si="3"/>
        <v>1</v>
      </c>
      <c r="D231" s="286" t="s">
        <v>559</v>
      </c>
      <c r="E231" s="288">
        <v>0.1</v>
      </c>
      <c r="F231" s="289">
        <v>38718</v>
      </c>
      <c r="G231" s="289" t="s">
        <v>113</v>
      </c>
      <c r="H231" s="291">
        <v>0.1</v>
      </c>
      <c r="I231" s="287">
        <f>IF(ISNUMBER(SEARCH('2023 i 2024'!$C$2, D231)), 1, 0)</f>
        <v>0</v>
      </c>
    </row>
    <row r="232" spans="1:9" x14ac:dyDescent="0.3">
      <c r="A232" s="286">
        <v>156</v>
      </c>
      <c r="B232" s="287">
        <v>476</v>
      </c>
      <c r="C232" s="287">
        <f t="shared" si="3"/>
        <v>1</v>
      </c>
      <c r="D232" s="286" t="s">
        <v>560</v>
      </c>
      <c r="E232" s="288">
        <v>7.0000000000000007E-2</v>
      </c>
      <c r="F232" s="289">
        <v>37257</v>
      </c>
      <c r="G232" s="289" t="s">
        <v>34</v>
      </c>
      <c r="H232" s="291">
        <v>7.0000000000000007E-2</v>
      </c>
      <c r="I232" s="287">
        <f>IF(ISNUMBER(SEARCH('2023 i 2024'!$C$2, D232)), 1, 0)</f>
        <v>0</v>
      </c>
    </row>
    <row r="233" spans="1:9" x14ac:dyDescent="0.3">
      <c r="A233" s="286">
        <v>157</v>
      </c>
      <c r="B233" s="309" t="s">
        <v>562</v>
      </c>
      <c r="C233" s="287">
        <f t="shared" si="3"/>
        <v>1</v>
      </c>
      <c r="D233" s="305" t="s">
        <v>563</v>
      </c>
      <c r="E233" s="293">
        <v>0.1</v>
      </c>
      <c r="F233" s="289">
        <v>37622</v>
      </c>
      <c r="G233" s="290" t="s">
        <v>88</v>
      </c>
      <c r="H233" s="306">
        <v>0.1</v>
      </c>
      <c r="I233" s="287">
        <f>IF(ISNUMBER(SEARCH('2023 i 2024'!$C$2, D233)), 1, 0)</f>
        <v>0</v>
      </c>
    </row>
    <row r="234" spans="1:9" x14ac:dyDescent="0.3">
      <c r="A234" s="313">
        <v>157</v>
      </c>
      <c r="B234" s="282">
        <v>284</v>
      </c>
      <c r="C234" s="287">
        <f t="shared" si="3"/>
        <v>2</v>
      </c>
      <c r="D234" s="328" t="s">
        <v>566</v>
      </c>
      <c r="E234" s="288">
        <v>0.1</v>
      </c>
      <c r="F234" s="289">
        <v>37257</v>
      </c>
      <c r="G234" s="289" t="s">
        <v>34</v>
      </c>
      <c r="H234" s="312">
        <v>0.12</v>
      </c>
      <c r="I234" s="287">
        <f>IF(ISNUMBER(SEARCH('2023 i 2024'!$C$2, D234)), 1, 0)</f>
        <v>0</v>
      </c>
    </row>
    <row r="235" spans="1:9" x14ac:dyDescent="0.3">
      <c r="A235" s="313">
        <v>157</v>
      </c>
      <c r="B235" s="282">
        <v>284</v>
      </c>
      <c r="C235" s="287">
        <f t="shared" si="3"/>
        <v>2</v>
      </c>
      <c r="D235" s="328" t="s">
        <v>566</v>
      </c>
      <c r="E235" s="288">
        <v>0.12</v>
      </c>
      <c r="F235" s="289">
        <v>38718</v>
      </c>
      <c r="G235" s="290" t="s">
        <v>113</v>
      </c>
      <c r="H235" s="312">
        <v>0.12</v>
      </c>
      <c r="I235" s="287">
        <f>IF(ISNUMBER(SEARCH('2023 i 2024'!$C$2, D235)), 1, 0)</f>
        <v>0</v>
      </c>
    </row>
    <row r="236" spans="1:9" x14ac:dyDescent="0.3">
      <c r="A236" s="286">
        <v>159</v>
      </c>
      <c r="B236" s="309" t="s">
        <v>568</v>
      </c>
      <c r="C236" s="287">
        <f t="shared" si="3"/>
        <v>1</v>
      </c>
      <c r="D236" s="286" t="s">
        <v>569</v>
      </c>
      <c r="E236" s="288">
        <v>0.1</v>
      </c>
      <c r="F236" s="289">
        <v>37257</v>
      </c>
      <c r="G236" s="289" t="s">
        <v>34</v>
      </c>
      <c r="H236" s="291">
        <v>0.1</v>
      </c>
      <c r="I236" s="287">
        <f>IF(ISNUMBER(SEARCH('2023 i 2024'!$C$2, D236)), 1, 0)</f>
        <v>0</v>
      </c>
    </row>
    <row r="237" spans="1:9" x14ac:dyDescent="0.3">
      <c r="A237" s="286">
        <v>160</v>
      </c>
      <c r="B237" s="309" t="s">
        <v>570</v>
      </c>
      <c r="C237" s="287">
        <f t="shared" si="3"/>
        <v>1</v>
      </c>
      <c r="D237" s="286" t="s">
        <v>571</v>
      </c>
      <c r="E237" s="288">
        <v>0.1</v>
      </c>
      <c r="F237" s="289">
        <v>37622</v>
      </c>
      <c r="G237" s="289" t="s">
        <v>88</v>
      </c>
      <c r="H237" s="291">
        <v>0.1</v>
      </c>
      <c r="I237" s="287">
        <f>IF(ISNUMBER(SEARCH('2023 i 2024'!$C$2, D237)), 1, 0)</f>
        <v>0</v>
      </c>
    </row>
    <row r="238" spans="1:9" x14ac:dyDescent="0.3">
      <c r="A238" s="286">
        <v>161</v>
      </c>
      <c r="B238" s="287">
        <v>285</v>
      </c>
      <c r="C238" s="287">
        <f t="shared" si="3"/>
        <v>1</v>
      </c>
      <c r="D238" s="286" t="s">
        <v>573</v>
      </c>
      <c r="E238" s="288">
        <v>0.1</v>
      </c>
      <c r="F238" s="289">
        <v>37257</v>
      </c>
      <c r="G238" s="289" t="s">
        <v>34</v>
      </c>
      <c r="H238" s="291">
        <v>0.1</v>
      </c>
      <c r="I238" s="287">
        <f>IF(ISNUMBER(SEARCH('2023 i 2024'!$C$2, D238)), 1, 0)</f>
        <v>0</v>
      </c>
    </row>
    <row r="239" spans="1:9" x14ac:dyDescent="0.3">
      <c r="A239" s="313">
        <v>162</v>
      </c>
      <c r="B239" s="328">
        <v>372</v>
      </c>
      <c r="C239" s="287">
        <f t="shared" si="3"/>
        <v>2</v>
      </c>
      <c r="D239" s="311" t="s">
        <v>575</v>
      </c>
      <c r="E239" s="288">
        <v>0.05</v>
      </c>
      <c r="F239" s="289">
        <v>37257</v>
      </c>
      <c r="G239" s="289" t="s">
        <v>34</v>
      </c>
      <c r="H239" s="312">
        <v>0.1</v>
      </c>
      <c r="I239" s="287">
        <f>IF(ISNUMBER(SEARCH('2023 i 2024'!$C$2, D239)), 1, 0)</f>
        <v>0</v>
      </c>
    </row>
    <row r="240" spans="1:9" x14ac:dyDescent="0.3">
      <c r="A240" s="313">
        <v>162</v>
      </c>
      <c r="B240" s="328">
        <v>372</v>
      </c>
      <c r="C240" s="287">
        <f t="shared" si="3"/>
        <v>2</v>
      </c>
      <c r="D240" s="311" t="s">
        <v>575</v>
      </c>
      <c r="E240" s="288">
        <v>0.1</v>
      </c>
      <c r="F240" s="289">
        <v>38749</v>
      </c>
      <c r="G240" s="289" t="s">
        <v>119</v>
      </c>
      <c r="H240" s="312">
        <v>0.1</v>
      </c>
      <c r="I240" s="287">
        <f>IF(ISNUMBER(SEARCH('2023 i 2024'!$C$2, D240)), 1, 0)</f>
        <v>0</v>
      </c>
    </row>
    <row r="241" spans="1:9" x14ac:dyDescent="0.3">
      <c r="A241" s="286">
        <v>163</v>
      </c>
      <c r="B241" s="287">
        <v>418</v>
      </c>
      <c r="C241" s="287">
        <f t="shared" si="3"/>
        <v>1</v>
      </c>
      <c r="D241" s="286" t="s">
        <v>577</v>
      </c>
      <c r="E241" s="288">
        <v>0.1</v>
      </c>
      <c r="F241" s="289">
        <v>37257</v>
      </c>
      <c r="G241" s="289" t="s">
        <v>34</v>
      </c>
      <c r="H241" s="291">
        <v>0.1</v>
      </c>
      <c r="I241" s="287">
        <f>IF(ISNUMBER(SEARCH('2023 i 2024'!$C$2, D241)), 1, 0)</f>
        <v>0</v>
      </c>
    </row>
    <row r="242" spans="1:9" ht="21" customHeight="1" x14ac:dyDescent="0.3">
      <c r="A242" s="286">
        <v>164</v>
      </c>
      <c r="B242" s="287">
        <v>506</v>
      </c>
      <c r="C242" s="287">
        <f t="shared" si="3"/>
        <v>1</v>
      </c>
      <c r="D242" s="286" t="s">
        <v>578</v>
      </c>
      <c r="E242" s="288">
        <v>0.03</v>
      </c>
      <c r="F242" s="289">
        <v>37257</v>
      </c>
      <c r="G242" s="289" t="s">
        <v>34</v>
      </c>
      <c r="H242" s="291">
        <v>0.03</v>
      </c>
      <c r="I242" s="287">
        <f>IF(ISNUMBER(SEARCH('2023 i 2024'!$C$2, D242)), 1, 0)</f>
        <v>0</v>
      </c>
    </row>
    <row r="243" spans="1:9" ht="14.25" customHeight="1" x14ac:dyDescent="0.3">
      <c r="A243" s="286">
        <v>165</v>
      </c>
      <c r="B243" s="322">
        <v>299</v>
      </c>
      <c r="C243" s="287">
        <f t="shared" si="3"/>
        <v>1</v>
      </c>
      <c r="D243" s="283" t="s">
        <v>579</v>
      </c>
      <c r="E243" s="293">
        <v>0.1</v>
      </c>
      <c r="F243" s="289">
        <v>42005</v>
      </c>
      <c r="G243" s="289" t="s">
        <v>69</v>
      </c>
      <c r="H243" s="285">
        <v>0.1</v>
      </c>
      <c r="I243" s="287">
        <f>IF(ISNUMBER(SEARCH('2023 i 2024'!$C$2, D243)), 1, 0)</f>
        <v>0</v>
      </c>
    </row>
    <row r="244" spans="1:9" x14ac:dyDescent="0.3">
      <c r="A244" s="286">
        <v>166</v>
      </c>
      <c r="B244" s="287">
        <v>568</v>
      </c>
      <c r="C244" s="287">
        <f t="shared" si="3"/>
        <v>1</v>
      </c>
      <c r="D244" s="286" t="s">
        <v>581</v>
      </c>
      <c r="E244" s="288">
        <v>0.1</v>
      </c>
      <c r="F244" s="289">
        <v>37257</v>
      </c>
      <c r="G244" s="289" t="s">
        <v>34</v>
      </c>
      <c r="H244" s="291">
        <v>0.1</v>
      </c>
      <c r="I244" s="287">
        <f>IF(ISNUMBER(SEARCH('2023 i 2024'!$C$2, D244)), 1, 0)</f>
        <v>0</v>
      </c>
    </row>
    <row r="245" spans="1:9" ht="15.75" customHeight="1" x14ac:dyDescent="0.3">
      <c r="A245" s="286">
        <v>167</v>
      </c>
      <c r="B245" s="287">
        <v>412</v>
      </c>
      <c r="C245" s="287">
        <f t="shared" si="3"/>
        <v>1</v>
      </c>
      <c r="D245" s="286" t="s">
        <v>583</v>
      </c>
      <c r="E245" s="288">
        <v>0.05</v>
      </c>
      <c r="F245" s="289">
        <v>37257</v>
      </c>
      <c r="G245" s="289" t="s">
        <v>34</v>
      </c>
      <c r="H245" s="291">
        <v>0.05</v>
      </c>
      <c r="I245" s="287">
        <f>IF(ISNUMBER(SEARCH('2023 i 2024'!$C$2, D245)), 1, 0)</f>
        <v>0</v>
      </c>
    </row>
    <row r="246" spans="1:9" x14ac:dyDescent="0.3">
      <c r="A246" s="286">
        <v>168</v>
      </c>
      <c r="B246" s="287">
        <v>127</v>
      </c>
      <c r="C246" s="287">
        <f t="shared" si="3"/>
        <v>1</v>
      </c>
      <c r="D246" s="286" t="s">
        <v>585</v>
      </c>
      <c r="E246" s="288">
        <v>0.05</v>
      </c>
      <c r="F246" s="289">
        <v>38777</v>
      </c>
      <c r="G246" s="289" t="s">
        <v>587</v>
      </c>
      <c r="H246" s="291">
        <v>0.05</v>
      </c>
      <c r="I246" s="287">
        <f>IF(ISNUMBER(SEARCH('2023 i 2024'!$C$2, D246)), 1, 0)</f>
        <v>0</v>
      </c>
    </row>
    <row r="247" spans="1:9" x14ac:dyDescent="0.3">
      <c r="A247" s="302">
        <v>169</v>
      </c>
      <c r="B247" s="303">
        <v>487</v>
      </c>
      <c r="C247" s="287">
        <f t="shared" si="3"/>
        <v>4</v>
      </c>
      <c r="D247" s="303" t="s">
        <v>590</v>
      </c>
      <c r="E247" s="293">
        <v>7.4999999999999997E-2</v>
      </c>
      <c r="F247" s="289">
        <v>37257</v>
      </c>
      <c r="G247" s="290" t="s">
        <v>18</v>
      </c>
      <c r="H247" s="285">
        <v>0.1</v>
      </c>
      <c r="I247" s="287">
        <f>IF(ISNUMBER(SEARCH('2023 i 2024'!$C$2, D247)), 1, 0)</f>
        <v>0</v>
      </c>
    </row>
    <row r="248" spans="1:9" x14ac:dyDescent="0.3">
      <c r="A248" s="302">
        <v>169</v>
      </c>
      <c r="B248" s="303">
        <v>487</v>
      </c>
      <c r="C248" s="287">
        <f t="shared" si="3"/>
        <v>4</v>
      </c>
      <c r="D248" s="303" t="s">
        <v>590</v>
      </c>
      <c r="E248" s="320">
        <v>0.1</v>
      </c>
      <c r="F248" s="289">
        <v>37622</v>
      </c>
      <c r="G248" s="290" t="s">
        <v>88</v>
      </c>
      <c r="H248" s="285">
        <v>0.1</v>
      </c>
      <c r="I248" s="287">
        <f>IF(ISNUMBER(SEARCH('2023 i 2024'!$C$2, D248)), 1, 0)</f>
        <v>0</v>
      </c>
    </row>
    <row r="249" spans="1:9" x14ac:dyDescent="0.3">
      <c r="A249" s="302">
        <v>169</v>
      </c>
      <c r="B249" s="303">
        <v>487</v>
      </c>
      <c r="C249" s="287">
        <f t="shared" si="3"/>
        <v>4</v>
      </c>
      <c r="D249" s="303" t="s">
        <v>590</v>
      </c>
      <c r="E249" s="293">
        <v>0.13</v>
      </c>
      <c r="F249" s="289">
        <v>40917</v>
      </c>
      <c r="G249" s="289" t="s">
        <v>592</v>
      </c>
      <c r="H249" s="285">
        <v>0.1</v>
      </c>
      <c r="I249" s="287">
        <f>IF(ISNUMBER(SEARCH('2023 i 2024'!$C$2, D249)), 1, 0)</f>
        <v>0</v>
      </c>
    </row>
    <row r="250" spans="1:9" x14ac:dyDescent="0.3">
      <c r="A250" s="302">
        <v>169</v>
      </c>
      <c r="B250" s="303">
        <v>487</v>
      </c>
      <c r="C250" s="287">
        <f t="shared" si="3"/>
        <v>4</v>
      </c>
      <c r="D250" s="303" t="s">
        <v>590</v>
      </c>
      <c r="E250" s="293">
        <v>0.1</v>
      </c>
      <c r="F250" s="289">
        <v>44197</v>
      </c>
      <c r="G250" s="289" t="s">
        <v>212</v>
      </c>
      <c r="H250" s="285">
        <v>0.1</v>
      </c>
      <c r="I250" s="287">
        <f>IF(ISNUMBER(SEARCH('2023 i 2024'!$C$2, D250)), 1, 0)</f>
        <v>0</v>
      </c>
    </row>
    <row r="251" spans="1:9" ht="15" customHeight="1" x14ac:dyDescent="0.3">
      <c r="A251" s="311">
        <v>170</v>
      </c>
      <c r="B251" s="335" t="s">
        <v>594</v>
      </c>
      <c r="C251" s="287">
        <f t="shared" si="3"/>
        <v>1</v>
      </c>
      <c r="D251" s="302" t="s">
        <v>595</v>
      </c>
      <c r="E251" s="288">
        <v>0.08</v>
      </c>
      <c r="F251" s="289">
        <v>37622</v>
      </c>
      <c r="G251" s="289" t="s">
        <v>88</v>
      </c>
      <c r="H251" s="291">
        <v>0.08</v>
      </c>
      <c r="I251" s="287">
        <f>IF(ISNUMBER(SEARCH('2023 i 2024'!$C$2, D251)), 1, 0)</f>
        <v>0</v>
      </c>
    </row>
    <row r="252" spans="1:9" x14ac:dyDescent="0.3">
      <c r="A252" s="311">
        <v>171</v>
      </c>
      <c r="B252" s="287">
        <v>159</v>
      </c>
      <c r="C252" s="287">
        <f t="shared" si="3"/>
        <v>1</v>
      </c>
      <c r="D252" s="286" t="s">
        <v>596</v>
      </c>
      <c r="E252" s="288">
        <v>0.1</v>
      </c>
      <c r="F252" s="289">
        <v>37257</v>
      </c>
      <c r="G252" s="289" t="s">
        <v>34</v>
      </c>
      <c r="H252" s="291">
        <v>0.1</v>
      </c>
      <c r="I252" s="287">
        <f>IF(ISNUMBER(SEARCH('2023 i 2024'!$C$2, D252)), 1, 0)</f>
        <v>0</v>
      </c>
    </row>
    <row r="253" spans="1:9" ht="14.25" customHeight="1" x14ac:dyDescent="0.3">
      <c r="A253" s="311">
        <v>172</v>
      </c>
      <c r="B253" s="287">
        <v>294</v>
      </c>
      <c r="C253" s="287">
        <f t="shared" si="3"/>
        <v>1</v>
      </c>
      <c r="D253" s="286" t="s">
        <v>598</v>
      </c>
      <c r="E253" s="288">
        <v>0.06</v>
      </c>
      <c r="F253" s="289">
        <v>37257</v>
      </c>
      <c r="G253" s="290" t="s">
        <v>18</v>
      </c>
      <c r="H253" s="291">
        <v>0.06</v>
      </c>
      <c r="I253" s="287">
        <f>IF(ISNUMBER(SEARCH('2023 i 2024'!$C$2, D253)), 1, 0)</f>
        <v>0</v>
      </c>
    </row>
    <row r="254" spans="1:9" x14ac:dyDescent="0.3">
      <c r="A254" s="311">
        <v>173</v>
      </c>
      <c r="B254" s="307">
        <v>415</v>
      </c>
      <c r="C254" s="287">
        <f t="shared" si="3"/>
        <v>1</v>
      </c>
      <c r="D254" s="305" t="s">
        <v>600</v>
      </c>
      <c r="E254" s="293">
        <v>0.1</v>
      </c>
      <c r="F254" s="289">
        <v>39083</v>
      </c>
      <c r="G254" s="289" t="s">
        <v>284</v>
      </c>
      <c r="H254" s="306">
        <v>0.1</v>
      </c>
      <c r="I254" s="287">
        <f>IF(ISNUMBER(SEARCH('2023 i 2024'!$C$2, D254)), 1, 0)</f>
        <v>0</v>
      </c>
    </row>
    <row r="255" spans="1:9" ht="19.5" customHeight="1" x14ac:dyDescent="0.3">
      <c r="A255" s="311">
        <v>174</v>
      </c>
      <c r="B255" s="287">
        <v>458</v>
      </c>
      <c r="C255" s="287">
        <f t="shared" si="3"/>
        <v>1</v>
      </c>
      <c r="D255" s="305" t="s">
        <v>602</v>
      </c>
      <c r="E255" s="288">
        <v>0.05</v>
      </c>
      <c r="F255" s="289">
        <v>37438</v>
      </c>
      <c r="G255" s="289" t="s">
        <v>67</v>
      </c>
      <c r="H255" s="291">
        <v>0.05</v>
      </c>
      <c r="I255" s="287">
        <f>IF(ISNUMBER(SEARCH('2023 i 2024'!$C$2, D255)), 1, 0)</f>
        <v>0</v>
      </c>
    </row>
    <row r="256" spans="1:9" ht="15" customHeight="1" x14ac:dyDescent="0.3">
      <c r="A256" s="311">
        <v>175</v>
      </c>
      <c r="B256" s="287">
        <v>610</v>
      </c>
      <c r="C256" s="287">
        <f t="shared" si="3"/>
        <v>1</v>
      </c>
      <c r="D256" s="305" t="s">
        <v>604</v>
      </c>
      <c r="E256" s="288">
        <v>0.05</v>
      </c>
      <c r="F256" s="289">
        <v>37865</v>
      </c>
      <c r="G256" s="289" t="s">
        <v>606</v>
      </c>
      <c r="H256" s="291">
        <v>0.05</v>
      </c>
      <c r="I256" s="287">
        <f>IF(ISNUMBER(SEARCH('2023 i 2024'!$C$2, D256)), 1, 0)</f>
        <v>0</v>
      </c>
    </row>
    <row r="257" spans="1:9" ht="15" customHeight="1" x14ac:dyDescent="0.3">
      <c r="A257" s="302">
        <v>176</v>
      </c>
      <c r="B257" s="303">
        <v>535</v>
      </c>
      <c r="C257" s="287">
        <f t="shared" si="3"/>
        <v>2</v>
      </c>
      <c r="D257" s="302" t="s">
        <v>607</v>
      </c>
      <c r="E257" s="293">
        <v>0.1</v>
      </c>
      <c r="F257" s="289">
        <v>37622</v>
      </c>
      <c r="G257" s="290" t="s">
        <v>88</v>
      </c>
      <c r="H257" s="304">
        <v>0.05</v>
      </c>
      <c r="I257" s="287">
        <f>IF(ISNUMBER(SEARCH('2023 i 2024'!$C$2, D257)), 1, 0)</f>
        <v>0</v>
      </c>
    </row>
    <row r="258" spans="1:9" ht="15" customHeight="1" x14ac:dyDescent="0.3">
      <c r="A258" s="302">
        <v>176</v>
      </c>
      <c r="B258" s="303">
        <v>535</v>
      </c>
      <c r="C258" s="287">
        <f t="shared" si="3"/>
        <v>2</v>
      </c>
      <c r="D258" s="302" t="s">
        <v>607</v>
      </c>
      <c r="E258" s="293">
        <v>0.05</v>
      </c>
      <c r="F258" s="289">
        <v>44287</v>
      </c>
      <c r="G258" s="290" t="s">
        <v>610</v>
      </c>
      <c r="H258" s="304">
        <v>0.05</v>
      </c>
      <c r="I258" s="287">
        <f>IF(ISNUMBER(SEARCH('2023 i 2024'!$C$2, D258)), 1, 0)</f>
        <v>0</v>
      </c>
    </row>
    <row r="259" spans="1:9" x14ac:dyDescent="0.3">
      <c r="A259" s="311">
        <v>177</v>
      </c>
      <c r="B259" s="303">
        <v>584</v>
      </c>
      <c r="C259" s="287">
        <f t="shared" ref="C259:C322" si="4">COUNTIF(B:B,B259)</f>
        <v>1</v>
      </c>
      <c r="D259" s="305" t="s">
        <v>611</v>
      </c>
      <c r="E259" s="293">
        <v>0.1</v>
      </c>
      <c r="F259" s="289">
        <v>42979</v>
      </c>
      <c r="G259" s="289" t="s">
        <v>613</v>
      </c>
      <c r="H259" s="306">
        <v>0.1</v>
      </c>
      <c r="I259" s="287">
        <f>IF(ISNUMBER(SEARCH('2023 i 2024'!$C$2, D259)), 1, 0)</f>
        <v>0</v>
      </c>
    </row>
    <row r="260" spans="1:9" x14ac:dyDescent="0.3">
      <c r="A260" s="310">
        <v>178</v>
      </c>
      <c r="B260" s="319">
        <v>612</v>
      </c>
      <c r="C260" s="287">
        <f t="shared" si="4"/>
        <v>3</v>
      </c>
      <c r="D260" s="310" t="s">
        <v>615</v>
      </c>
      <c r="E260" s="336">
        <v>0.05</v>
      </c>
      <c r="F260" s="289">
        <v>37561</v>
      </c>
      <c r="G260" s="289" t="s">
        <v>23</v>
      </c>
      <c r="H260" s="325">
        <v>0.05</v>
      </c>
      <c r="I260" s="287">
        <f>IF(ISNUMBER(SEARCH('2023 i 2024'!$C$2, D260)), 1, 0)</f>
        <v>0</v>
      </c>
    </row>
    <row r="261" spans="1:9" x14ac:dyDescent="0.3">
      <c r="A261" s="310">
        <v>178</v>
      </c>
      <c r="B261" s="319">
        <v>612</v>
      </c>
      <c r="C261" s="287">
        <f t="shared" si="4"/>
        <v>3</v>
      </c>
      <c r="D261" s="310" t="s">
        <v>615</v>
      </c>
      <c r="E261" s="336">
        <v>0.1</v>
      </c>
      <c r="F261" s="289">
        <v>43101</v>
      </c>
      <c r="G261" s="289" t="s">
        <v>133</v>
      </c>
      <c r="H261" s="325">
        <v>0.05</v>
      </c>
      <c r="I261" s="287">
        <f>IF(ISNUMBER(SEARCH('2023 i 2024'!$C$2, D261)), 1, 0)</f>
        <v>0</v>
      </c>
    </row>
    <row r="262" spans="1:9" x14ac:dyDescent="0.3">
      <c r="A262" s="310">
        <v>178</v>
      </c>
      <c r="B262" s="319">
        <v>612</v>
      </c>
      <c r="C262" s="287">
        <f t="shared" si="4"/>
        <v>3</v>
      </c>
      <c r="D262" s="310" t="s">
        <v>615</v>
      </c>
      <c r="E262" s="336">
        <v>0.05</v>
      </c>
      <c r="F262" s="289">
        <v>43160</v>
      </c>
      <c r="G262" s="289" t="s">
        <v>619</v>
      </c>
      <c r="H262" s="325">
        <v>0.05</v>
      </c>
      <c r="I262" s="287">
        <f>IF(ISNUMBER(SEARCH('2023 i 2024'!$C$2, D262)), 1, 0)</f>
        <v>0</v>
      </c>
    </row>
    <row r="263" spans="1:9" ht="14.25" customHeight="1" x14ac:dyDescent="0.3">
      <c r="A263" s="302">
        <v>179</v>
      </c>
      <c r="B263" s="324" t="s">
        <v>620</v>
      </c>
      <c r="C263" s="287">
        <f t="shared" si="4"/>
        <v>2</v>
      </c>
      <c r="D263" s="302" t="s">
        <v>621</v>
      </c>
      <c r="E263" s="293">
        <v>0.1</v>
      </c>
      <c r="F263" s="289">
        <v>37530</v>
      </c>
      <c r="G263" s="290" t="s">
        <v>58</v>
      </c>
      <c r="H263" s="304">
        <v>0.06</v>
      </c>
      <c r="I263" s="287">
        <f>IF(ISNUMBER(SEARCH('2023 i 2024'!$C$2, D263)), 1, 0)</f>
        <v>0</v>
      </c>
    </row>
    <row r="264" spans="1:9" ht="14.25" customHeight="1" x14ac:dyDescent="0.3">
      <c r="A264" s="302">
        <v>179</v>
      </c>
      <c r="B264" s="324" t="s">
        <v>620</v>
      </c>
      <c r="C264" s="287">
        <f t="shared" si="4"/>
        <v>2</v>
      </c>
      <c r="D264" s="302" t="s">
        <v>621</v>
      </c>
      <c r="E264" s="293">
        <v>0.06</v>
      </c>
      <c r="F264" s="289">
        <v>44013</v>
      </c>
      <c r="G264" s="290" t="s">
        <v>487</v>
      </c>
      <c r="H264" s="304">
        <v>0.06</v>
      </c>
      <c r="I264" s="287">
        <f>IF(ISNUMBER(SEARCH('2023 i 2024'!$C$2, D264)), 1, 0)</f>
        <v>0</v>
      </c>
    </row>
    <row r="265" spans="1:9" x14ac:dyDescent="0.3">
      <c r="A265" s="286">
        <v>180</v>
      </c>
      <c r="B265" s="287">
        <v>239</v>
      </c>
      <c r="C265" s="287">
        <f t="shared" si="4"/>
        <v>1</v>
      </c>
      <c r="D265" s="286" t="s">
        <v>624</v>
      </c>
      <c r="E265" s="288">
        <v>0.05</v>
      </c>
      <c r="F265" s="289">
        <v>38749</v>
      </c>
      <c r="G265" s="290" t="s">
        <v>119</v>
      </c>
      <c r="H265" s="291">
        <v>0.05</v>
      </c>
      <c r="I265" s="287">
        <f>IF(ISNUMBER(SEARCH('2023 i 2024'!$C$2, D265)), 1, 0)</f>
        <v>0</v>
      </c>
    </row>
    <row r="266" spans="1:9" ht="13" customHeight="1" x14ac:dyDescent="0.3">
      <c r="A266" s="292">
        <v>181</v>
      </c>
      <c r="B266" s="283">
        <v>154</v>
      </c>
      <c r="C266" s="287">
        <f t="shared" si="4"/>
        <v>4</v>
      </c>
      <c r="D266" s="283" t="s">
        <v>625</v>
      </c>
      <c r="E266" s="293">
        <v>0.05</v>
      </c>
      <c r="F266" s="289">
        <v>38869</v>
      </c>
      <c r="G266" s="289" t="s">
        <v>463</v>
      </c>
      <c r="H266" s="285">
        <v>0</v>
      </c>
      <c r="I266" s="287">
        <f>IF(ISNUMBER(SEARCH('2023 i 2024'!$C$2, D266)), 1, 0)</f>
        <v>0</v>
      </c>
    </row>
    <row r="267" spans="1:9" x14ac:dyDescent="0.3">
      <c r="A267" s="292">
        <v>181</v>
      </c>
      <c r="B267" s="283">
        <v>154</v>
      </c>
      <c r="C267" s="287">
        <f t="shared" si="4"/>
        <v>4</v>
      </c>
      <c r="D267" s="283" t="s">
        <v>625</v>
      </c>
      <c r="E267" s="293">
        <v>0.1</v>
      </c>
      <c r="F267" s="289">
        <v>41640</v>
      </c>
      <c r="G267" s="289" t="s">
        <v>233</v>
      </c>
      <c r="H267" s="285">
        <v>0</v>
      </c>
      <c r="I267" s="287">
        <f>IF(ISNUMBER(SEARCH('2023 i 2024'!$C$2, D267)), 1, 0)</f>
        <v>0</v>
      </c>
    </row>
    <row r="268" spans="1:9" x14ac:dyDescent="0.3">
      <c r="A268" s="292">
        <v>181</v>
      </c>
      <c r="B268" s="283">
        <v>154</v>
      </c>
      <c r="C268" s="287">
        <f t="shared" si="4"/>
        <v>4</v>
      </c>
      <c r="D268" s="283" t="s">
        <v>625</v>
      </c>
      <c r="E268" s="293">
        <v>0.05</v>
      </c>
      <c r="F268" s="289">
        <v>42186</v>
      </c>
      <c r="G268" s="289" t="s">
        <v>629</v>
      </c>
      <c r="H268" s="285">
        <v>0</v>
      </c>
      <c r="I268" s="287">
        <f>IF(ISNUMBER(SEARCH('2023 i 2024'!$C$2, D268)), 1, 0)</f>
        <v>0</v>
      </c>
    </row>
    <row r="269" spans="1:9" x14ac:dyDescent="0.3">
      <c r="A269" s="292">
        <v>181</v>
      </c>
      <c r="B269" s="283">
        <v>154</v>
      </c>
      <c r="C269" s="287">
        <f t="shared" si="4"/>
        <v>4</v>
      </c>
      <c r="D269" s="283" t="s">
        <v>625</v>
      </c>
      <c r="E269" s="293">
        <v>0</v>
      </c>
      <c r="F269" s="289">
        <v>43647</v>
      </c>
      <c r="G269" s="289" t="s">
        <v>158</v>
      </c>
      <c r="H269" s="285">
        <v>0</v>
      </c>
      <c r="I269" s="287">
        <f>IF(ISNUMBER(SEARCH('2023 i 2024'!$C$2, D269)), 1, 0)</f>
        <v>0</v>
      </c>
    </row>
    <row r="270" spans="1:9" ht="15" customHeight="1" x14ac:dyDescent="0.3">
      <c r="A270" s="302">
        <v>182</v>
      </c>
      <c r="B270" s="324">
        <v>32</v>
      </c>
      <c r="C270" s="287">
        <f t="shared" si="4"/>
        <v>2</v>
      </c>
      <c r="D270" s="302" t="s">
        <v>632</v>
      </c>
      <c r="E270" s="293">
        <v>0.05</v>
      </c>
      <c r="F270" s="289">
        <v>37347</v>
      </c>
      <c r="G270" s="289" t="s">
        <v>54</v>
      </c>
      <c r="H270" s="304">
        <v>0</v>
      </c>
      <c r="I270" s="287">
        <f>IF(ISNUMBER(SEARCH('2023 i 2024'!$C$2, D270)), 1, 0)</f>
        <v>0</v>
      </c>
    </row>
    <row r="271" spans="1:9" ht="15" customHeight="1" x14ac:dyDescent="0.3">
      <c r="A271" s="302">
        <v>182</v>
      </c>
      <c r="B271" s="324">
        <v>32</v>
      </c>
      <c r="C271" s="287">
        <f t="shared" si="4"/>
        <v>2</v>
      </c>
      <c r="D271" s="302" t="s">
        <v>632</v>
      </c>
      <c r="E271" s="293">
        <v>0</v>
      </c>
      <c r="F271" s="289">
        <v>44197</v>
      </c>
      <c r="G271" s="289" t="s">
        <v>212</v>
      </c>
      <c r="H271" s="304">
        <v>0</v>
      </c>
      <c r="I271" s="287">
        <f>IF(ISNUMBER(SEARCH('2023 i 2024'!$C$2, D271)), 1, 0)</f>
        <v>0</v>
      </c>
    </row>
    <row r="272" spans="1:9" x14ac:dyDescent="0.3">
      <c r="A272" s="286">
        <v>183</v>
      </c>
      <c r="B272" s="309" t="s">
        <v>633</v>
      </c>
      <c r="C272" s="287">
        <f t="shared" si="4"/>
        <v>1</v>
      </c>
      <c r="D272" s="286" t="s">
        <v>634</v>
      </c>
      <c r="E272" s="288">
        <v>0.05</v>
      </c>
      <c r="F272" s="289">
        <v>37257</v>
      </c>
      <c r="G272" s="289" t="s">
        <v>34</v>
      </c>
      <c r="H272" s="291">
        <v>0.05</v>
      </c>
      <c r="I272" s="287">
        <f>IF(ISNUMBER(SEARCH('2023 i 2024'!$C$2, D272)), 1, 0)</f>
        <v>0</v>
      </c>
    </row>
    <row r="273" spans="1:9" x14ac:dyDescent="0.3">
      <c r="A273" s="286">
        <v>184</v>
      </c>
      <c r="B273" s="309" t="s">
        <v>635</v>
      </c>
      <c r="C273" s="287">
        <f t="shared" si="4"/>
        <v>1</v>
      </c>
      <c r="D273" s="305" t="s">
        <v>636</v>
      </c>
      <c r="E273" s="288">
        <v>0.05</v>
      </c>
      <c r="F273" s="289">
        <v>37316</v>
      </c>
      <c r="G273" s="289" t="s">
        <v>637</v>
      </c>
      <c r="H273" s="291">
        <v>0.05</v>
      </c>
      <c r="I273" s="287">
        <f>IF(ISNUMBER(SEARCH('2023 i 2024'!$C$2, D273)), 1, 0)</f>
        <v>0</v>
      </c>
    </row>
    <row r="274" spans="1:9" ht="21" customHeight="1" x14ac:dyDescent="0.3">
      <c r="A274" s="286">
        <v>185</v>
      </c>
      <c r="B274" s="318">
        <v>141</v>
      </c>
      <c r="C274" s="287">
        <f t="shared" si="4"/>
        <v>1</v>
      </c>
      <c r="D274" s="305" t="s">
        <v>638</v>
      </c>
      <c r="E274" s="293">
        <v>0.05</v>
      </c>
      <c r="F274" s="289">
        <v>42917</v>
      </c>
      <c r="G274" s="289" t="s">
        <v>640</v>
      </c>
      <c r="H274" s="306">
        <v>0.05</v>
      </c>
      <c r="I274" s="287">
        <f>IF(ISNUMBER(SEARCH('2023 i 2024'!$C$2, D274)), 1, 0)</f>
        <v>0</v>
      </c>
    </row>
    <row r="275" spans="1:9" ht="14.25" customHeight="1" x14ac:dyDescent="0.3">
      <c r="A275" s="302">
        <v>186</v>
      </c>
      <c r="B275" s="324">
        <v>534</v>
      </c>
      <c r="C275" s="287">
        <f t="shared" si="4"/>
        <v>2</v>
      </c>
      <c r="D275" s="303" t="s">
        <v>641</v>
      </c>
      <c r="E275" s="293">
        <v>0.12</v>
      </c>
      <c r="F275" s="289">
        <v>37469</v>
      </c>
      <c r="G275" s="289" t="s">
        <v>42</v>
      </c>
      <c r="H275" s="304">
        <v>0.09</v>
      </c>
      <c r="I275" s="287">
        <f>IF(ISNUMBER(SEARCH('2023 i 2024'!$C$2, D275)), 1, 0)</f>
        <v>0</v>
      </c>
    </row>
    <row r="276" spans="1:9" ht="14.25" customHeight="1" x14ac:dyDescent="0.3">
      <c r="A276" s="302">
        <v>186</v>
      </c>
      <c r="B276" s="324">
        <v>534</v>
      </c>
      <c r="C276" s="287">
        <f t="shared" si="4"/>
        <v>2</v>
      </c>
      <c r="D276" s="303" t="s">
        <v>641</v>
      </c>
      <c r="E276" s="293">
        <v>0.09</v>
      </c>
      <c r="F276" s="289">
        <v>44197</v>
      </c>
      <c r="G276" s="289" t="s">
        <v>212</v>
      </c>
      <c r="H276" s="304">
        <v>0.09</v>
      </c>
      <c r="I276" s="287">
        <f>IF(ISNUMBER(SEARCH('2023 i 2024'!$C$2, D276)), 1, 0)</f>
        <v>0</v>
      </c>
    </row>
    <row r="277" spans="1:9" x14ac:dyDescent="0.3">
      <c r="A277" s="286">
        <v>187</v>
      </c>
      <c r="B277" s="309">
        <v>505</v>
      </c>
      <c r="C277" s="287">
        <f t="shared" si="4"/>
        <v>1</v>
      </c>
      <c r="D277" s="305" t="s">
        <v>644</v>
      </c>
      <c r="E277" s="288">
        <v>0.05</v>
      </c>
      <c r="F277" s="289">
        <v>37622</v>
      </c>
      <c r="G277" s="289" t="s">
        <v>88</v>
      </c>
      <c r="H277" s="291">
        <v>0.05</v>
      </c>
      <c r="I277" s="287">
        <f>IF(ISNUMBER(SEARCH('2023 i 2024'!$C$2, D277)), 1, 0)</f>
        <v>0</v>
      </c>
    </row>
    <row r="278" spans="1:9" ht="15.75" customHeight="1" x14ac:dyDescent="0.3">
      <c r="A278" s="310">
        <v>188</v>
      </c>
      <c r="B278" s="319">
        <v>628</v>
      </c>
      <c r="C278" s="287">
        <f t="shared" si="4"/>
        <v>2</v>
      </c>
      <c r="D278" s="310" t="s">
        <v>646</v>
      </c>
      <c r="E278" s="336">
        <v>0.1</v>
      </c>
      <c r="F278" s="289">
        <v>39114</v>
      </c>
      <c r="G278" s="289" t="s">
        <v>648</v>
      </c>
      <c r="H278" s="325">
        <v>0.05</v>
      </c>
      <c r="I278" s="287">
        <f>IF(ISNUMBER(SEARCH('2023 i 2024'!$C$2, D278)), 1, 0)</f>
        <v>0</v>
      </c>
    </row>
    <row r="279" spans="1:9" ht="15.75" customHeight="1" x14ac:dyDescent="0.3">
      <c r="A279" s="310">
        <v>188</v>
      </c>
      <c r="B279" s="319">
        <v>628</v>
      </c>
      <c r="C279" s="287">
        <f t="shared" si="4"/>
        <v>2</v>
      </c>
      <c r="D279" s="310" t="s">
        <v>646</v>
      </c>
      <c r="E279" s="336">
        <v>0.05</v>
      </c>
      <c r="F279" s="289">
        <v>43160</v>
      </c>
      <c r="G279" s="289" t="s">
        <v>619</v>
      </c>
      <c r="H279" s="325">
        <v>0.05</v>
      </c>
      <c r="I279" s="287">
        <f>IF(ISNUMBER(SEARCH('2023 i 2024'!$C$2, D279)), 1, 0)</f>
        <v>0</v>
      </c>
    </row>
    <row r="280" spans="1:9" x14ac:dyDescent="0.3">
      <c r="A280" s="286">
        <v>189</v>
      </c>
      <c r="B280" s="322" t="s">
        <v>650</v>
      </c>
      <c r="C280" s="287">
        <f t="shared" si="4"/>
        <v>1</v>
      </c>
      <c r="D280" s="292" t="s">
        <v>651</v>
      </c>
      <c r="E280" s="293">
        <v>0.05</v>
      </c>
      <c r="F280" s="289">
        <v>42005</v>
      </c>
      <c r="G280" s="289" t="s">
        <v>69</v>
      </c>
      <c r="H280" s="285">
        <v>0.05</v>
      </c>
      <c r="I280" s="287">
        <f>IF(ISNUMBER(SEARCH('2023 i 2024'!$C$2, D280)), 1, 0)</f>
        <v>0</v>
      </c>
    </row>
    <row r="281" spans="1:9" x14ac:dyDescent="0.3">
      <c r="A281" s="302">
        <v>190</v>
      </c>
      <c r="B281" s="337" t="s">
        <v>468</v>
      </c>
      <c r="C281" s="287">
        <f t="shared" si="4"/>
        <v>2</v>
      </c>
      <c r="D281" s="303" t="s">
        <v>655</v>
      </c>
      <c r="E281" s="293">
        <v>0.1</v>
      </c>
      <c r="F281" s="289">
        <v>41030</v>
      </c>
      <c r="G281" s="289" t="s">
        <v>403</v>
      </c>
      <c r="H281" s="304">
        <v>0.1</v>
      </c>
      <c r="I281" s="287">
        <f>IF(ISNUMBER(SEARCH('2023 i 2024'!$C$2, D281)), 1, 0)</f>
        <v>0</v>
      </c>
    </row>
    <row r="282" spans="1:9" x14ac:dyDescent="0.3">
      <c r="A282" s="302">
        <v>190</v>
      </c>
      <c r="B282" s="337" t="s">
        <v>468</v>
      </c>
      <c r="C282" s="287">
        <f t="shared" si="4"/>
        <v>2</v>
      </c>
      <c r="D282" s="303" t="s">
        <v>655</v>
      </c>
      <c r="E282" s="293"/>
      <c r="F282" s="289" t="e">
        <v>#VALUE!</v>
      </c>
      <c r="G282" s="289"/>
      <c r="H282" s="304">
        <v>0.1</v>
      </c>
      <c r="I282" s="287">
        <f>IF(ISNUMBER(SEARCH('2023 i 2024'!$C$2, D282)), 1, 0)</f>
        <v>0</v>
      </c>
    </row>
    <row r="283" spans="1:9" ht="13" customHeight="1" x14ac:dyDescent="0.3">
      <c r="A283" s="292">
        <v>191</v>
      </c>
      <c r="B283" s="283">
        <v>240</v>
      </c>
      <c r="C283" s="287">
        <f t="shared" si="4"/>
        <v>2</v>
      </c>
      <c r="D283" s="292" t="s">
        <v>657</v>
      </c>
      <c r="E283" s="293">
        <v>0.03</v>
      </c>
      <c r="F283" s="289">
        <v>37316</v>
      </c>
      <c r="G283" s="289" t="s">
        <v>637</v>
      </c>
      <c r="H283" s="285">
        <v>0.08</v>
      </c>
      <c r="I283" s="287">
        <f>IF(ISNUMBER(SEARCH('2023 i 2024'!$C$2, D283)), 1, 0)</f>
        <v>0</v>
      </c>
    </row>
    <row r="284" spans="1:9" ht="14.25" customHeight="1" x14ac:dyDescent="0.3">
      <c r="A284" s="292">
        <v>191</v>
      </c>
      <c r="B284" s="283">
        <v>240</v>
      </c>
      <c r="C284" s="287">
        <f t="shared" si="4"/>
        <v>2</v>
      </c>
      <c r="D284" s="292" t="s">
        <v>657</v>
      </c>
      <c r="E284" s="293">
        <v>0.08</v>
      </c>
      <c r="F284" s="289">
        <v>42005</v>
      </c>
      <c r="G284" s="289" t="s">
        <v>69</v>
      </c>
      <c r="H284" s="285">
        <v>0.08</v>
      </c>
      <c r="I284" s="287">
        <f>IF(ISNUMBER(SEARCH('2023 i 2024'!$C$2, D284)), 1, 0)</f>
        <v>0</v>
      </c>
    </row>
    <row r="285" spans="1:9" ht="13" customHeight="1" x14ac:dyDescent="0.3">
      <c r="A285" s="302">
        <v>192</v>
      </c>
      <c r="B285" s="283">
        <v>323</v>
      </c>
      <c r="C285" s="287">
        <f t="shared" si="4"/>
        <v>3</v>
      </c>
      <c r="D285" s="292" t="s">
        <v>659</v>
      </c>
      <c r="E285" s="293">
        <v>0.08</v>
      </c>
      <c r="F285" s="289">
        <v>41671</v>
      </c>
      <c r="G285" s="289" t="s">
        <v>661</v>
      </c>
      <c r="H285" s="285">
        <v>0.02</v>
      </c>
      <c r="I285" s="287">
        <f>IF(ISNUMBER(SEARCH('2023 i 2024'!$C$2, D285)), 1, 0)</f>
        <v>0</v>
      </c>
    </row>
    <row r="286" spans="1:9" x14ac:dyDescent="0.3">
      <c r="A286" s="302">
        <v>192</v>
      </c>
      <c r="B286" s="283">
        <v>323</v>
      </c>
      <c r="C286" s="287">
        <f t="shared" si="4"/>
        <v>3</v>
      </c>
      <c r="D286" s="292" t="s">
        <v>659</v>
      </c>
      <c r="E286" s="293">
        <v>0.04</v>
      </c>
      <c r="F286" s="289">
        <v>44197</v>
      </c>
      <c r="G286" s="289" t="s">
        <v>212</v>
      </c>
      <c r="H286" s="285">
        <v>0.02</v>
      </c>
      <c r="I286" s="287">
        <f>IF(ISNUMBER(SEARCH('2023 i 2024'!$C$2, D286)), 1, 0)</f>
        <v>0</v>
      </c>
    </row>
    <row r="287" spans="1:9" x14ac:dyDescent="0.3">
      <c r="A287" s="302">
        <v>192</v>
      </c>
      <c r="B287" s="283">
        <v>323</v>
      </c>
      <c r="C287" s="287">
        <f t="shared" si="4"/>
        <v>3</v>
      </c>
      <c r="D287" s="292" t="s">
        <v>659</v>
      </c>
      <c r="E287" s="293">
        <v>0.02</v>
      </c>
      <c r="F287" s="289">
        <v>44562</v>
      </c>
      <c r="G287" s="289" t="s">
        <v>135</v>
      </c>
      <c r="H287" s="285">
        <v>0.02</v>
      </c>
      <c r="I287" s="287">
        <f>IF(ISNUMBER(SEARCH('2023 i 2024'!$C$2, D287)), 1, 0)</f>
        <v>0</v>
      </c>
    </row>
    <row r="288" spans="1:9" x14ac:dyDescent="0.3">
      <c r="A288" s="302">
        <v>193</v>
      </c>
      <c r="B288" s="324" t="s">
        <v>663</v>
      </c>
      <c r="C288" s="287">
        <f t="shared" si="4"/>
        <v>3</v>
      </c>
      <c r="D288" s="302" t="s">
        <v>664</v>
      </c>
      <c r="E288" s="293">
        <v>0.05</v>
      </c>
      <c r="F288" s="289">
        <v>39264</v>
      </c>
      <c r="G288" s="289" t="s">
        <v>364</v>
      </c>
      <c r="H288" s="304">
        <v>4.5830000000000003E-2</v>
      </c>
      <c r="I288" s="287">
        <f>IF(ISNUMBER(SEARCH('2023 i 2024'!$C$2, D288)), 1, 0)</f>
        <v>0</v>
      </c>
    </row>
    <row r="289" spans="1:9" x14ac:dyDescent="0.3">
      <c r="A289" s="302">
        <v>193</v>
      </c>
      <c r="B289" s="324" t="s">
        <v>663</v>
      </c>
      <c r="C289" s="287">
        <f t="shared" si="4"/>
        <v>3</v>
      </c>
      <c r="D289" s="302" t="s">
        <v>664</v>
      </c>
      <c r="E289" s="293">
        <v>0</v>
      </c>
      <c r="F289" s="289">
        <v>45017</v>
      </c>
      <c r="G289" s="289" t="s">
        <v>665</v>
      </c>
      <c r="H289" s="304">
        <v>4.5830000000000003E-2</v>
      </c>
      <c r="I289" s="287">
        <f>IF(ISNUMBER(SEARCH('2023 i 2024'!$C$2, D289)), 1, 0)</f>
        <v>0</v>
      </c>
    </row>
    <row r="290" spans="1:9" x14ac:dyDescent="0.3">
      <c r="A290" s="302">
        <v>193</v>
      </c>
      <c r="B290" s="324" t="s">
        <v>663</v>
      </c>
      <c r="C290" s="287">
        <f t="shared" si="4"/>
        <v>3</v>
      </c>
      <c r="D290" s="302" t="s">
        <v>664</v>
      </c>
      <c r="E290" s="293">
        <v>0.05</v>
      </c>
      <c r="F290" s="289">
        <v>45047</v>
      </c>
      <c r="G290" s="289" t="s">
        <v>667</v>
      </c>
      <c r="H290" s="304">
        <v>4.5830000000000003E-2</v>
      </c>
      <c r="I290" s="287">
        <f>IF(ISNUMBER(SEARCH('2023 i 2024'!$C$2, D290)), 1, 0)</f>
        <v>0</v>
      </c>
    </row>
    <row r="291" spans="1:9" x14ac:dyDescent="0.3">
      <c r="A291" s="302">
        <v>194</v>
      </c>
      <c r="B291" s="303">
        <v>455</v>
      </c>
      <c r="C291" s="287">
        <f t="shared" si="4"/>
        <v>2</v>
      </c>
      <c r="D291" s="302" t="s">
        <v>668</v>
      </c>
      <c r="E291" s="293">
        <v>0.05</v>
      </c>
      <c r="F291" s="289">
        <v>37257</v>
      </c>
      <c r="G291" s="289" t="s">
        <v>34</v>
      </c>
      <c r="H291" s="304">
        <v>0.08</v>
      </c>
      <c r="I291" s="287">
        <f>IF(ISNUMBER(SEARCH('2023 i 2024'!$C$2, D291)), 1, 0)</f>
        <v>0</v>
      </c>
    </row>
    <row r="292" spans="1:9" x14ac:dyDescent="0.3">
      <c r="A292" s="302">
        <v>194</v>
      </c>
      <c r="B292" s="303">
        <v>455</v>
      </c>
      <c r="C292" s="287">
        <f t="shared" si="4"/>
        <v>2</v>
      </c>
      <c r="D292" s="302" t="s">
        <v>668</v>
      </c>
      <c r="E292" s="293">
        <v>0.08</v>
      </c>
      <c r="F292" s="289">
        <v>43132</v>
      </c>
      <c r="G292" s="289" t="s">
        <v>269</v>
      </c>
      <c r="H292" s="304">
        <v>0.08</v>
      </c>
      <c r="I292" s="287">
        <f>IF(ISNUMBER(SEARCH('2023 i 2024'!$C$2, D292)), 1, 0)</f>
        <v>0</v>
      </c>
    </row>
    <row r="293" spans="1:9" x14ac:dyDescent="0.3">
      <c r="A293" s="286">
        <v>195</v>
      </c>
      <c r="B293" s="287">
        <v>467</v>
      </c>
      <c r="C293" s="287">
        <f t="shared" si="4"/>
        <v>1</v>
      </c>
      <c r="D293" s="305" t="s">
        <v>671</v>
      </c>
      <c r="E293" s="293">
        <v>0.05</v>
      </c>
      <c r="F293" s="289">
        <v>37316</v>
      </c>
      <c r="G293" s="289" t="s">
        <v>637</v>
      </c>
      <c r="H293" s="306">
        <v>0.05</v>
      </c>
      <c r="I293" s="287">
        <f>IF(ISNUMBER(SEARCH('2023 i 2024'!$C$2, D293)), 1, 0)</f>
        <v>0</v>
      </c>
    </row>
    <row r="294" spans="1:9" ht="13" customHeight="1" x14ac:dyDescent="0.3">
      <c r="A294" s="292">
        <v>196</v>
      </c>
      <c r="B294" s="283">
        <v>313</v>
      </c>
      <c r="C294" s="287">
        <f t="shared" si="4"/>
        <v>3</v>
      </c>
      <c r="D294" s="283" t="s">
        <v>674</v>
      </c>
      <c r="E294" s="293">
        <v>0.05</v>
      </c>
      <c r="F294" s="289">
        <v>37257</v>
      </c>
      <c r="G294" s="289" t="s">
        <v>34</v>
      </c>
      <c r="H294" s="285">
        <v>7.0000000000000007E-2</v>
      </c>
      <c r="I294" s="287">
        <f>IF(ISNUMBER(SEARCH('2023 i 2024'!$C$2, D294)), 1, 0)</f>
        <v>0</v>
      </c>
    </row>
    <row r="295" spans="1:9" x14ac:dyDescent="0.3">
      <c r="A295" s="292">
        <v>196</v>
      </c>
      <c r="B295" s="283">
        <v>313</v>
      </c>
      <c r="C295" s="287">
        <f t="shared" si="4"/>
        <v>3</v>
      </c>
      <c r="D295" s="283" t="s">
        <v>674</v>
      </c>
      <c r="E295" s="293">
        <v>0.09</v>
      </c>
      <c r="F295" s="289">
        <v>41060</v>
      </c>
      <c r="G295" s="289" t="s">
        <v>677</v>
      </c>
      <c r="H295" s="285">
        <v>7.0000000000000007E-2</v>
      </c>
      <c r="I295" s="287">
        <f>IF(ISNUMBER(SEARCH('2023 i 2024'!$C$2, D295)), 1, 0)</f>
        <v>0</v>
      </c>
    </row>
    <row r="296" spans="1:9" x14ac:dyDescent="0.3">
      <c r="A296" s="292">
        <v>196</v>
      </c>
      <c r="B296" s="283">
        <v>313</v>
      </c>
      <c r="C296" s="287">
        <f t="shared" si="4"/>
        <v>3</v>
      </c>
      <c r="D296" s="283" t="s">
        <v>674</v>
      </c>
      <c r="E296" s="293">
        <v>7.0000000000000007E-2</v>
      </c>
      <c r="F296" s="289">
        <v>44562</v>
      </c>
      <c r="G296" s="289" t="s">
        <v>135</v>
      </c>
      <c r="H296" s="285">
        <v>7.0000000000000007E-2</v>
      </c>
      <c r="I296" s="287">
        <f>IF(ISNUMBER(SEARCH('2023 i 2024'!$C$2, D296)), 1, 0)</f>
        <v>0</v>
      </c>
    </row>
    <row r="297" spans="1:9" ht="21" customHeight="1" x14ac:dyDescent="0.3">
      <c r="A297" s="311">
        <v>197</v>
      </c>
      <c r="B297" s="318" t="s">
        <v>679</v>
      </c>
      <c r="C297" s="287">
        <f t="shared" si="4"/>
        <v>1</v>
      </c>
      <c r="D297" s="305" t="s">
        <v>680</v>
      </c>
      <c r="E297" s="293">
        <v>0.1</v>
      </c>
      <c r="F297" s="289">
        <v>37257</v>
      </c>
      <c r="G297" s="289" t="s">
        <v>34</v>
      </c>
      <c r="H297" s="306">
        <v>0.1</v>
      </c>
      <c r="I297" s="287">
        <f>IF(ISNUMBER(SEARCH('2023 i 2024'!$C$2, D297)), 1, 0)</f>
        <v>0</v>
      </c>
    </row>
    <row r="298" spans="1:9" ht="14.25" customHeight="1" x14ac:dyDescent="0.3">
      <c r="A298" s="292">
        <v>198</v>
      </c>
      <c r="B298" s="283">
        <v>512</v>
      </c>
      <c r="C298" s="287">
        <f t="shared" si="4"/>
        <v>3</v>
      </c>
      <c r="D298" s="292" t="s">
        <v>681</v>
      </c>
      <c r="E298" s="293">
        <v>0.1</v>
      </c>
      <c r="F298" s="289">
        <v>37257</v>
      </c>
      <c r="G298" s="289" t="s">
        <v>34</v>
      </c>
      <c r="H298" s="285">
        <v>0.05</v>
      </c>
      <c r="I298" s="287">
        <f>IF(ISNUMBER(SEARCH('2023 i 2024'!$C$2, D298)), 1, 0)</f>
        <v>0</v>
      </c>
    </row>
    <row r="299" spans="1:9" x14ac:dyDescent="0.3">
      <c r="A299" s="292">
        <v>198</v>
      </c>
      <c r="B299" s="283">
        <v>512</v>
      </c>
      <c r="C299" s="287">
        <f t="shared" si="4"/>
        <v>3</v>
      </c>
      <c r="D299" s="292" t="s">
        <v>681</v>
      </c>
      <c r="E299" s="293">
        <v>7.0000000000000007E-2</v>
      </c>
      <c r="F299" s="289">
        <v>39083</v>
      </c>
      <c r="G299" s="290" t="s">
        <v>284</v>
      </c>
      <c r="H299" s="285">
        <v>0.05</v>
      </c>
      <c r="I299" s="287">
        <f>IF(ISNUMBER(SEARCH('2023 i 2024'!$C$2, D299)), 1, 0)</f>
        <v>0</v>
      </c>
    </row>
    <row r="300" spans="1:9" x14ac:dyDescent="0.3">
      <c r="A300" s="292">
        <v>198</v>
      </c>
      <c r="B300" s="283">
        <v>512</v>
      </c>
      <c r="C300" s="287">
        <f t="shared" si="4"/>
        <v>3</v>
      </c>
      <c r="D300" s="292" t="s">
        <v>681</v>
      </c>
      <c r="E300" s="293">
        <v>0.05</v>
      </c>
      <c r="F300" s="289">
        <v>40725</v>
      </c>
      <c r="G300" s="289" t="s">
        <v>367</v>
      </c>
      <c r="H300" s="285">
        <v>0.05</v>
      </c>
      <c r="I300" s="287">
        <f>IF(ISNUMBER(SEARCH('2023 i 2024'!$C$2, D300)), 1, 0)</f>
        <v>0</v>
      </c>
    </row>
    <row r="301" spans="1:9" x14ac:dyDescent="0.3">
      <c r="A301" s="292">
        <v>199</v>
      </c>
      <c r="B301" s="322">
        <v>387</v>
      </c>
      <c r="C301" s="287">
        <f t="shared" si="4"/>
        <v>1</v>
      </c>
      <c r="D301" s="283" t="s">
        <v>685</v>
      </c>
      <c r="E301" s="293">
        <v>0.1</v>
      </c>
      <c r="F301" s="289">
        <v>42005</v>
      </c>
      <c r="G301" s="289" t="s">
        <v>69</v>
      </c>
      <c r="H301" s="285">
        <v>0.1</v>
      </c>
      <c r="I301" s="287">
        <f>IF(ISNUMBER(SEARCH('2023 i 2024'!$C$2, D301)), 1, 0)</f>
        <v>0</v>
      </c>
    </row>
    <row r="302" spans="1:9" ht="13" customHeight="1" x14ac:dyDescent="0.3">
      <c r="A302" s="313">
        <v>200</v>
      </c>
      <c r="B302" s="282">
        <v>321</v>
      </c>
      <c r="C302" s="287">
        <f t="shared" si="4"/>
        <v>2</v>
      </c>
      <c r="D302" s="282" t="s">
        <v>688</v>
      </c>
      <c r="E302" s="288">
        <v>0.05</v>
      </c>
      <c r="F302" s="289">
        <v>37622</v>
      </c>
      <c r="G302" s="289" t="s">
        <v>88</v>
      </c>
      <c r="H302" s="312">
        <v>0.09</v>
      </c>
      <c r="I302" s="287">
        <f>IF(ISNUMBER(SEARCH('2023 i 2024'!$C$2, D302)), 1, 0)</f>
        <v>0</v>
      </c>
    </row>
    <row r="303" spans="1:9" x14ac:dyDescent="0.3">
      <c r="A303" s="313">
        <v>200</v>
      </c>
      <c r="B303" s="282">
        <v>321</v>
      </c>
      <c r="C303" s="287">
        <f t="shared" si="4"/>
        <v>2</v>
      </c>
      <c r="D303" s="282" t="s">
        <v>688</v>
      </c>
      <c r="E303" s="288">
        <v>0.09</v>
      </c>
      <c r="F303" s="289">
        <v>41671</v>
      </c>
      <c r="G303" s="289" t="s">
        <v>661</v>
      </c>
      <c r="H303" s="312">
        <v>0.09</v>
      </c>
      <c r="I303" s="287">
        <f>IF(ISNUMBER(SEARCH('2023 i 2024'!$C$2, D303)), 1, 0)</f>
        <v>0</v>
      </c>
    </row>
    <row r="304" spans="1:9" x14ac:dyDescent="0.3">
      <c r="A304" s="286">
        <v>201</v>
      </c>
      <c r="B304" s="309" t="s">
        <v>691</v>
      </c>
      <c r="C304" s="287">
        <f t="shared" si="4"/>
        <v>1</v>
      </c>
      <c r="D304" s="305" t="s">
        <v>692</v>
      </c>
      <c r="E304" s="293">
        <v>0.02</v>
      </c>
      <c r="F304" s="289">
        <v>37500</v>
      </c>
      <c r="G304" s="289" t="s">
        <v>29</v>
      </c>
      <c r="H304" s="306">
        <v>0.02</v>
      </c>
      <c r="I304" s="287">
        <f>IF(ISNUMBER(SEARCH('2023 i 2024'!$C$2, D304)), 1, 0)</f>
        <v>0</v>
      </c>
    </row>
    <row r="305" spans="1:9" x14ac:dyDescent="0.3">
      <c r="A305" s="302">
        <v>202</v>
      </c>
      <c r="B305" s="303">
        <v>274</v>
      </c>
      <c r="C305" s="287">
        <f t="shared" si="4"/>
        <v>2</v>
      </c>
      <c r="D305" s="302" t="s">
        <v>694</v>
      </c>
      <c r="E305" s="293">
        <v>0.01</v>
      </c>
      <c r="F305" s="289">
        <v>852</v>
      </c>
      <c r="G305" s="289" t="s">
        <v>696</v>
      </c>
      <c r="H305" s="304">
        <v>0</v>
      </c>
      <c r="I305" s="287">
        <f>IF(ISNUMBER(SEARCH('2023 i 2024'!$C$2, D305)), 1, 0)</f>
        <v>0</v>
      </c>
    </row>
    <row r="306" spans="1:9" x14ac:dyDescent="0.3">
      <c r="A306" s="302">
        <v>202</v>
      </c>
      <c r="B306" s="303">
        <v>274</v>
      </c>
      <c r="C306" s="287">
        <f t="shared" si="4"/>
        <v>2</v>
      </c>
      <c r="D306" s="302" t="s">
        <v>694</v>
      </c>
      <c r="E306" s="293">
        <v>0</v>
      </c>
      <c r="F306" s="289">
        <v>44013</v>
      </c>
      <c r="G306" s="289" t="s">
        <v>487</v>
      </c>
      <c r="H306" s="304">
        <v>0</v>
      </c>
      <c r="I306" s="287">
        <f>IF(ISNUMBER(SEARCH('2023 i 2024'!$C$2, D306)), 1, 0)</f>
        <v>0</v>
      </c>
    </row>
    <row r="307" spans="1:9" ht="15.25" customHeight="1" x14ac:dyDescent="0.3">
      <c r="A307" s="286">
        <v>203</v>
      </c>
      <c r="B307" s="287">
        <v>596</v>
      </c>
      <c r="C307" s="287">
        <f t="shared" si="4"/>
        <v>1</v>
      </c>
      <c r="D307" s="286" t="s">
        <v>698</v>
      </c>
      <c r="E307" s="288">
        <v>0.05</v>
      </c>
      <c r="F307" s="289">
        <v>37257</v>
      </c>
      <c r="G307" s="289" t="s">
        <v>34</v>
      </c>
      <c r="H307" s="291">
        <v>0.05</v>
      </c>
      <c r="I307" s="287">
        <f>IF(ISNUMBER(SEARCH('2023 i 2024'!$C$2, D307)), 1, 0)</f>
        <v>0</v>
      </c>
    </row>
    <row r="308" spans="1:9" x14ac:dyDescent="0.3">
      <c r="A308" s="286">
        <v>204</v>
      </c>
      <c r="B308" s="287">
        <v>433</v>
      </c>
      <c r="C308" s="287">
        <f t="shared" si="4"/>
        <v>1</v>
      </c>
      <c r="D308" s="286" t="s">
        <v>700</v>
      </c>
      <c r="E308" s="288">
        <v>7.0000000000000007E-2</v>
      </c>
      <c r="F308" s="289">
        <v>37257</v>
      </c>
      <c r="G308" s="289" t="s">
        <v>34</v>
      </c>
      <c r="H308" s="291">
        <v>7.0000000000000007E-2</v>
      </c>
      <c r="I308" s="287">
        <f>IF(ISNUMBER(SEARCH('2023 i 2024'!$C$2, D308)), 1, 0)</f>
        <v>0</v>
      </c>
    </row>
    <row r="309" spans="1:9" x14ac:dyDescent="0.3">
      <c r="A309" s="286">
        <v>205</v>
      </c>
      <c r="B309" s="307">
        <v>132</v>
      </c>
      <c r="C309" s="287">
        <f t="shared" si="4"/>
        <v>1</v>
      </c>
      <c r="D309" s="338" t="s">
        <v>701</v>
      </c>
      <c r="E309" s="293">
        <v>0.05</v>
      </c>
      <c r="F309" s="289">
        <v>37622</v>
      </c>
      <c r="G309" s="290" t="s">
        <v>88</v>
      </c>
      <c r="H309" s="306">
        <v>0.05</v>
      </c>
      <c r="I309" s="287">
        <f>IF(ISNUMBER(SEARCH('2023 i 2024'!$C$2, D309)), 1, 0)</f>
        <v>0</v>
      </c>
    </row>
    <row r="310" spans="1:9" x14ac:dyDescent="0.3">
      <c r="A310" s="286">
        <v>206</v>
      </c>
      <c r="B310" s="287">
        <v>246</v>
      </c>
      <c r="C310" s="287">
        <f t="shared" si="4"/>
        <v>1</v>
      </c>
      <c r="D310" s="305" t="s">
        <v>703</v>
      </c>
      <c r="E310" s="293">
        <v>0.01</v>
      </c>
      <c r="F310" s="289">
        <v>37591</v>
      </c>
      <c r="G310" s="289" t="s">
        <v>705</v>
      </c>
      <c r="H310" s="306">
        <v>0.01</v>
      </c>
      <c r="I310" s="287">
        <f>IF(ISNUMBER(SEARCH('2023 i 2024'!$C$2, D310)), 1, 0)</f>
        <v>0</v>
      </c>
    </row>
    <row r="311" spans="1:9" ht="15.25" customHeight="1" x14ac:dyDescent="0.3">
      <c r="A311" s="286">
        <v>207</v>
      </c>
      <c r="B311" s="287">
        <v>453</v>
      </c>
      <c r="C311" s="287">
        <f t="shared" si="4"/>
        <v>1</v>
      </c>
      <c r="D311" s="305" t="s">
        <v>706</v>
      </c>
      <c r="E311" s="293">
        <v>0.05</v>
      </c>
      <c r="F311" s="289">
        <v>37530</v>
      </c>
      <c r="G311" s="289" t="s">
        <v>58</v>
      </c>
      <c r="H311" s="306">
        <v>0.05</v>
      </c>
      <c r="I311" s="287">
        <f>IF(ISNUMBER(SEARCH('2023 i 2024'!$C$2, D311)), 1, 0)</f>
        <v>0</v>
      </c>
    </row>
    <row r="312" spans="1:9" x14ac:dyDescent="0.3">
      <c r="A312" s="286">
        <v>208</v>
      </c>
      <c r="B312" s="322" t="s">
        <v>709</v>
      </c>
      <c r="C312" s="287">
        <f t="shared" si="4"/>
        <v>1</v>
      </c>
      <c r="D312" s="333" t="s">
        <v>710</v>
      </c>
      <c r="E312" s="293">
        <v>0.06</v>
      </c>
      <c r="F312" s="289">
        <v>42005</v>
      </c>
      <c r="G312" s="289" t="s">
        <v>69</v>
      </c>
      <c r="H312" s="306">
        <v>0.06</v>
      </c>
      <c r="I312" s="287">
        <f>IF(ISNUMBER(SEARCH('2023 i 2024'!$C$2, D312)), 1, 0)</f>
        <v>0</v>
      </c>
    </row>
    <row r="313" spans="1:9" ht="15" customHeight="1" x14ac:dyDescent="0.3">
      <c r="A313" s="292">
        <v>209</v>
      </c>
      <c r="B313" s="283">
        <v>223</v>
      </c>
      <c r="C313" s="287">
        <f t="shared" si="4"/>
        <v>2</v>
      </c>
      <c r="D313" s="292" t="s">
        <v>712</v>
      </c>
      <c r="E313" s="293">
        <v>0.01</v>
      </c>
      <c r="F313" s="289">
        <v>37347</v>
      </c>
      <c r="G313" s="289" t="s">
        <v>54</v>
      </c>
      <c r="H313" s="285">
        <v>0.05</v>
      </c>
      <c r="I313" s="287">
        <f>IF(ISNUMBER(SEARCH('2023 i 2024'!$C$2, D313)), 1, 0)</f>
        <v>0</v>
      </c>
    </row>
    <row r="314" spans="1:9" x14ac:dyDescent="0.3">
      <c r="A314" s="292">
        <v>209</v>
      </c>
      <c r="B314" s="283">
        <v>223</v>
      </c>
      <c r="C314" s="287">
        <f t="shared" si="4"/>
        <v>2</v>
      </c>
      <c r="D314" s="292" t="s">
        <v>712</v>
      </c>
      <c r="E314" s="293">
        <v>0.05</v>
      </c>
      <c r="F314" s="289">
        <v>42144</v>
      </c>
      <c r="G314" s="289" t="s">
        <v>715</v>
      </c>
      <c r="H314" s="285">
        <v>0.05</v>
      </c>
      <c r="I314" s="287">
        <f>IF(ISNUMBER(SEARCH('2023 i 2024'!$C$2, D314)), 1, 0)</f>
        <v>0</v>
      </c>
    </row>
    <row r="315" spans="1:9" ht="14.25" customHeight="1" x14ac:dyDescent="0.3">
      <c r="A315" s="286">
        <v>210</v>
      </c>
      <c r="B315" s="287">
        <v>222</v>
      </c>
      <c r="C315" s="287">
        <f t="shared" si="4"/>
        <v>1</v>
      </c>
      <c r="D315" s="287" t="s">
        <v>717</v>
      </c>
      <c r="E315" s="288">
        <v>0.06</v>
      </c>
      <c r="F315" s="289">
        <v>37257</v>
      </c>
      <c r="G315" s="289" t="s">
        <v>34</v>
      </c>
      <c r="H315" s="291">
        <v>0.06</v>
      </c>
      <c r="I315" s="287">
        <f>IF(ISNUMBER(SEARCH('2023 i 2024'!$C$2, D315)), 1, 0)</f>
        <v>0</v>
      </c>
    </row>
    <row r="316" spans="1:9" x14ac:dyDescent="0.3">
      <c r="A316" s="302">
        <v>211</v>
      </c>
      <c r="B316" s="303">
        <v>330</v>
      </c>
      <c r="C316" s="287">
        <f t="shared" si="4"/>
        <v>2</v>
      </c>
      <c r="D316" s="302" t="s">
        <v>718</v>
      </c>
      <c r="E316" s="293">
        <v>0.02</v>
      </c>
      <c r="F316" s="289">
        <v>37288</v>
      </c>
      <c r="G316" s="289" t="s">
        <v>108</v>
      </c>
      <c r="H316" s="304">
        <v>0</v>
      </c>
      <c r="I316" s="287">
        <f>IF(ISNUMBER(SEARCH('2023 i 2024'!$C$2, D316)), 1, 0)</f>
        <v>0</v>
      </c>
    </row>
    <row r="317" spans="1:9" x14ac:dyDescent="0.3">
      <c r="A317" s="302">
        <v>211</v>
      </c>
      <c r="B317" s="303">
        <v>330</v>
      </c>
      <c r="C317" s="287">
        <f t="shared" si="4"/>
        <v>2</v>
      </c>
      <c r="D317" s="302" t="s">
        <v>718</v>
      </c>
      <c r="E317" s="293">
        <v>0</v>
      </c>
      <c r="F317" s="289">
        <v>44562</v>
      </c>
      <c r="G317" s="289" t="s">
        <v>135</v>
      </c>
      <c r="H317" s="304">
        <v>0</v>
      </c>
      <c r="I317" s="287">
        <f>IF(ISNUMBER(SEARCH('2023 i 2024'!$C$2, D317)), 1, 0)</f>
        <v>0</v>
      </c>
    </row>
    <row r="318" spans="1:9" x14ac:dyDescent="0.3">
      <c r="A318" s="286">
        <v>212</v>
      </c>
      <c r="B318" s="287">
        <v>368</v>
      </c>
      <c r="C318" s="287">
        <f t="shared" si="4"/>
        <v>1</v>
      </c>
      <c r="D318" s="286" t="s">
        <v>722</v>
      </c>
      <c r="E318" s="288">
        <v>0.06</v>
      </c>
      <c r="F318" s="289">
        <v>37257</v>
      </c>
      <c r="G318" s="289" t="s">
        <v>34</v>
      </c>
      <c r="H318" s="291">
        <v>0.06</v>
      </c>
      <c r="I318" s="287">
        <f>IF(ISNUMBER(SEARCH('2023 i 2024'!$C$2, D318)), 1, 0)</f>
        <v>0</v>
      </c>
    </row>
    <row r="319" spans="1:9" ht="13" customHeight="1" x14ac:dyDescent="0.3">
      <c r="A319" s="292">
        <v>213</v>
      </c>
      <c r="B319" s="283">
        <v>432</v>
      </c>
      <c r="C319" s="287">
        <f t="shared" si="4"/>
        <v>2</v>
      </c>
      <c r="D319" s="292" t="s">
        <v>723</v>
      </c>
      <c r="E319" s="293">
        <v>0.03</v>
      </c>
      <c r="F319" s="289">
        <v>37622</v>
      </c>
      <c r="G319" s="290" t="s">
        <v>88</v>
      </c>
      <c r="H319" s="312">
        <v>0.06</v>
      </c>
      <c r="I319" s="287">
        <f>IF(ISNUMBER(SEARCH('2023 i 2024'!$C$2, D319)), 1, 0)</f>
        <v>0</v>
      </c>
    </row>
    <row r="320" spans="1:9" x14ac:dyDescent="0.3">
      <c r="A320" s="292">
        <v>213</v>
      </c>
      <c r="B320" s="283">
        <v>432</v>
      </c>
      <c r="C320" s="287">
        <f t="shared" si="4"/>
        <v>2</v>
      </c>
      <c r="D320" s="292" t="s">
        <v>723</v>
      </c>
      <c r="E320" s="288">
        <v>0.06</v>
      </c>
      <c r="F320" s="289">
        <v>41518</v>
      </c>
      <c r="G320" s="289" t="s">
        <v>725</v>
      </c>
      <c r="H320" s="312">
        <v>0.06</v>
      </c>
      <c r="I320" s="287">
        <f>IF(ISNUMBER(SEARCH('2023 i 2024'!$C$2, D320)), 1, 0)</f>
        <v>0</v>
      </c>
    </row>
    <row r="321" spans="1:9" ht="13" customHeight="1" x14ac:dyDescent="0.3">
      <c r="A321" s="292">
        <v>214</v>
      </c>
      <c r="B321" s="283">
        <v>597</v>
      </c>
      <c r="C321" s="287">
        <f t="shared" si="4"/>
        <v>2</v>
      </c>
      <c r="D321" s="292" t="s">
        <v>727</v>
      </c>
      <c r="E321" s="293">
        <v>0.01</v>
      </c>
      <c r="F321" s="289">
        <v>37500</v>
      </c>
      <c r="G321" s="289" t="s">
        <v>29</v>
      </c>
      <c r="H321" s="285">
        <v>0.05</v>
      </c>
      <c r="I321" s="287">
        <f>IF(ISNUMBER(SEARCH('2023 i 2024'!$C$2, D321)), 1, 0)</f>
        <v>0</v>
      </c>
    </row>
    <row r="322" spans="1:9" x14ac:dyDescent="0.3">
      <c r="A322" s="292">
        <v>214</v>
      </c>
      <c r="B322" s="283">
        <v>597</v>
      </c>
      <c r="C322" s="287">
        <f t="shared" si="4"/>
        <v>2</v>
      </c>
      <c r="D322" s="292" t="s">
        <v>727</v>
      </c>
      <c r="E322" s="293">
        <v>0.05</v>
      </c>
      <c r="F322" s="289">
        <v>40544</v>
      </c>
      <c r="G322" s="289" t="s">
        <v>183</v>
      </c>
      <c r="H322" s="285">
        <v>0.05</v>
      </c>
      <c r="I322" s="287">
        <f>IF(ISNUMBER(SEARCH('2023 i 2024'!$C$2, D322)), 1, 0)</f>
        <v>0</v>
      </c>
    </row>
    <row r="323" spans="1:9" ht="13" customHeight="1" x14ac:dyDescent="0.3">
      <c r="A323" s="292">
        <v>215</v>
      </c>
      <c r="B323" s="282">
        <v>498</v>
      </c>
      <c r="C323" s="287">
        <f t="shared" ref="C323:C386" si="5">COUNTIF(B:B,B323)</f>
        <v>2</v>
      </c>
      <c r="D323" s="313" t="s">
        <v>730</v>
      </c>
      <c r="E323" s="288">
        <v>0.01</v>
      </c>
      <c r="F323" s="289">
        <v>38092</v>
      </c>
      <c r="G323" s="289" t="s">
        <v>732</v>
      </c>
      <c r="H323" s="312">
        <v>0.03</v>
      </c>
      <c r="I323" s="287">
        <f>IF(ISNUMBER(SEARCH('2023 i 2024'!$C$2, D323)), 1, 0)</f>
        <v>0</v>
      </c>
    </row>
    <row r="324" spans="1:9" ht="15.25" customHeight="1" x14ac:dyDescent="0.3">
      <c r="A324" s="292">
        <v>215</v>
      </c>
      <c r="B324" s="282">
        <v>498</v>
      </c>
      <c r="C324" s="287">
        <f t="shared" si="5"/>
        <v>2</v>
      </c>
      <c r="D324" s="313" t="s">
        <v>730</v>
      </c>
      <c r="E324" s="288">
        <v>0.03</v>
      </c>
      <c r="F324" s="289">
        <v>41061</v>
      </c>
      <c r="G324" s="289" t="s">
        <v>734</v>
      </c>
      <c r="H324" s="312">
        <v>0.03</v>
      </c>
      <c r="I324" s="287">
        <f>IF(ISNUMBER(SEARCH('2023 i 2024'!$C$2, D324)), 1, 0)</f>
        <v>0</v>
      </c>
    </row>
    <row r="325" spans="1:9" x14ac:dyDescent="0.3">
      <c r="A325" s="292">
        <v>216</v>
      </c>
      <c r="B325" s="303">
        <v>497</v>
      </c>
      <c r="C325" s="287">
        <f t="shared" si="5"/>
        <v>2</v>
      </c>
      <c r="D325" s="302" t="s">
        <v>735</v>
      </c>
      <c r="E325" s="293">
        <v>0.01</v>
      </c>
      <c r="F325" s="289">
        <v>38108</v>
      </c>
      <c r="G325" s="289" t="s">
        <v>737</v>
      </c>
      <c r="H325" s="285">
        <v>0.05</v>
      </c>
      <c r="I325" s="287">
        <f>IF(ISNUMBER(SEARCH('2023 i 2024'!$C$2, D325)), 1, 0)</f>
        <v>0</v>
      </c>
    </row>
    <row r="326" spans="1:9" x14ac:dyDescent="0.3">
      <c r="A326" s="292">
        <v>216</v>
      </c>
      <c r="B326" s="303">
        <v>497</v>
      </c>
      <c r="C326" s="287">
        <f t="shared" si="5"/>
        <v>2</v>
      </c>
      <c r="D326" s="302" t="s">
        <v>735</v>
      </c>
      <c r="E326" s="293">
        <v>0.05</v>
      </c>
      <c r="F326" s="289">
        <v>39083</v>
      </c>
      <c r="G326" s="290" t="s">
        <v>284</v>
      </c>
      <c r="H326" s="285">
        <v>0.05</v>
      </c>
      <c r="I326" s="287">
        <f>IF(ISNUMBER(SEARCH('2023 i 2024'!$C$2, D326)), 1, 0)</f>
        <v>0</v>
      </c>
    </row>
    <row r="327" spans="1:9" ht="14.25" customHeight="1" x14ac:dyDescent="0.3">
      <c r="A327" s="292">
        <v>217</v>
      </c>
      <c r="B327" s="282">
        <v>431</v>
      </c>
      <c r="C327" s="287">
        <f t="shared" si="5"/>
        <v>2</v>
      </c>
      <c r="D327" s="313" t="s">
        <v>739</v>
      </c>
      <c r="E327" s="288">
        <v>0.01</v>
      </c>
      <c r="F327" s="289">
        <v>38169</v>
      </c>
      <c r="G327" s="289" t="s">
        <v>242</v>
      </c>
      <c r="H327" s="312">
        <v>0.05</v>
      </c>
      <c r="I327" s="287">
        <f>IF(ISNUMBER(SEARCH('2023 i 2024'!$C$2, D327)), 1, 0)</f>
        <v>0</v>
      </c>
    </row>
    <row r="328" spans="1:9" x14ac:dyDescent="0.3">
      <c r="A328" s="292">
        <v>217</v>
      </c>
      <c r="B328" s="282">
        <v>431</v>
      </c>
      <c r="C328" s="287">
        <f t="shared" si="5"/>
        <v>2</v>
      </c>
      <c r="D328" s="313" t="s">
        <v>739</v>
      </c>
      <c r="E328" s="288">
        <v>0.05</v>
      </c>
      <c r="F328" s="289">
        <v>41640</v>
      </c>
      <c r="G328" s="289" t="s">
        <v>233</v>
      </c>
      <c r="H328" s="312">
        <v>0.05</v>
      </c>
      <c r="I328" s="287">
        <f>IF(ISNUMBER(SEARCH('2023 i 2024'!$C$2, D328)), 1, 0)</f>
        <v>0</v>
      </c>
    </row>
    <row r="329" spans="1:9" x14ac:dyDescent="0.3">
      <c r="A329" s="313">
        <v>218</v>
      </c>
      <c r="B329" s="307">
        <v>468</v>
      </c>
      <c r="C329" s="287">
        <f t="shared" si="5"/>
        <v>1</v>
      </c>
      <c r="D329" s="307" t="s">
        <v>742</v>
      </c>
      <c r="E329" s="293">
        <v>0.06</v>
      </c>
      <c r="F329" s="289">
        <v>37622</v>
      </c>
      <c r="G329" s="289" t="s">
        <v>88</v>
      </c>
      <c r="H329" s="306">
        <v>0.06</v>
      </c>
      <c r="I329" s="287">
        <f>IF(ISNUMBER(SEARCH('2023 i 2024'!$C$2, D329)), 1, 0)</f>
        <v>0</v>
      </c>
    </row>
    <row r="330" spans="1:9" x14ac:dyDescent="0.3">
      <c r="A330" s="313">
        <v>219</v>
      </c>
      <c r="B330" s="318" t="s">
        <v>744</v>
      </c>
      <c r="C330" s="287">
        <f t="shared" si="5"/>
        <v>1</v>
      </c>
      <c r="D330" s="307" t="s">
        <v>745</v>
      </c>
      <c r="E330" s="293">
        <v>0.06</v>
      </c>
      <c r="F330" s="289">
        <v>37681</v>
      </c>
      <c r="G330" s="289" t="s">
        <v>195</v>
      </c>
      <c r="H330" s="306">
        <v>0.06</v>
      </c>
      <c r="I330" s="287">
        <f>IF(ISNUMBER(SEARCH('2023 i 2024'!$C$2, D330)), 1, 0)</f>
        <v>0</v>
      </c>
    </row>
    <row r="331" spans="1:9" ht="13" customHeight="1" x14ac:dyDescent="0.3">
      <c r="A331" s="292">
        <v>220</v>
      </c>
      <c r="B331" s="283">
        <v>359</v>
      </c>
      <c r="C331" s="287">
        <f t="shared" si="5"/>
        <v>2</v>
      </c>
      <c r="D331" s="283" t="s">
        <v>748</v>
      </c>
      <c r="E331" s="293">
        <v>7.4999999999999997E-2</v>
      </c>
      <c r="F331" s="289">
        <v>37257</v>
      </c>
      <c r="G331" s="289" t="s">
        <v>34</v>
      </c>
      <c r="H331" s="285">
        <v>0.12</v>
      </c>
      <c r="I331" s="287">
        <f>IF(ISNUMBER(SEARCH('2023 i 2024'!$C$2, D331)), 1, 0)</f>
        <v>0</v>
      </c>
    </row>
    <row r="332" spans="1:9" x14ac:dyDescent="0.3">
      <c r="A332" s="292">
        <v>220</v>
      </c>
      <c r="B332" s="283">
        <v>359</v>
      </c>
      <c r="C332" s="287">
        <f t="shared" si="5"/>
        <v>2</v>
      </c>
      <c r="D332" s="283" t="s">
        <v>748</v>
      </c>
      <c r="E332" s="293">
        <v>0.12</v>
      </c>
      <c r="F332" s="289">
        <v>42005</v>
      </c>
      <c r="G332" s="289" t="s">
        <v>69</v>
      </c>
      <c r="H332" s="285">
        <v>0.12</v>
      </c>
      <c r="I332" s="287">
        <f>IF(ISNUMBER(SEARCH('2023 i 2024'!$C$2, D332)), 1, 0)</f>
        <v>0</v>
      </c>
    </row>
    <row r="333" spans="1:9" ht="13" customHeight="1" x14ac:dyDescent="0.3">
      <c r="A333" s="292">
        <v>221</v>
      </c>
      <c r="B333" s="283">
        <v>502</v>
      </c>
      <c r="C333" s="287">
        <f t="shared" si="5"/>
        <v>2</v>
      </c>
      <c r="D333" s="283" t="s">
        <v>750</v>
      </c>
      <c r="E333" s="293">
        <v>0.05</v>
      </c>
      <c r="F333" s="289">
        <v>37622</v>
      </c>
      <c r="G333" s="289" t="s">
        <v>88</v>
      </c>
      <c r="H333" s="285">
        <v>7.4999999999999997E-2</v>
      </c>
      <c r="I333" s="287">
        <f>IF(ISNUMBER(SEARCH('2023 i 2024'!$C$2, D333)), 1, 0)</f>
        <v>0</v>
      </c>
    </row>
    <row r="334" spans="1:9" x14ac:dyDescent="0.3">
      <c r="A334" s="292">
        <v>221</v>
      </c>
      <c r="B334" s="283">
        <v>502</v>
      </c>
      <c r="C334" s="287">
        <f t="shared" si="5"/>
        <v>2</v>
      </c>
      <c r="D334" s="283" t="s">
        <v>750</v>
      </c>
      <c r="E334" s="293">
        <v>7.4999999999999997E-2</v>
      </c>
      <c r="F334" s="289">
        <v>42012</v>
      </c>
      <c r="G334" s="289" t="s">
        <v>752</v>
      </c>
      <c r="H334" s="285">
        <v>7.4999999999999997E-2</v>
      </c>
      <c r="I334" s="287">
        <f>IF(ISNUMBER(SEARCH('2023 i 2024'!$C$2, D334)), 1, 0)</f>
        <v>0</v>
      </c>
    </row>
    <row r="335" spans="1:9" ht="14.25" customHeight="1" x14ac:dyDescent="0.3">
      <c r="A335" s="313">
        <v>222</v>
      </c>
      <c r="B335" s="339" t="s">
        <v>753</v>
      </c>
      <c r="C335" s="287">
        <f t="shared" si="5"/>
        <v>2</v>
      </c>
      <c r="D335" s="311" t="s">
        <v>754</v>
      </c>
      <c r="E335" s="288">
        <v>0.04</v>
      </c>
      <c r="F335" s="289">
        <v>37288</v>
      </c>
      <c r="G335" s="289" t="s">
        <v>108</v>
      </c>
      <c r="H335" s="316">
        <v>0.05</v>
      </c>
      <c r="I335" s="287">
        <f>IF(ISNUMBER(SEARCH('2023 i 2024'!$C$2, D335)), 1, 0)</f>
        <v>0</v>
      </c>
    </row>
    <row r="336" spans="1:9" x14ac:dyDescent="0.3">
      <c r="A336" s="313">
        <v>222</v>
      </c>
      <c r="B336" s="339" t="s">
        <v>753</v>
      </c>
      <c r="C336" s="287">
        <f t="shared" si="5"/>
        <v>2</v>
      </c>
      <c r="D336" s="311" t="s">
        <v>754</v>
      </c>
      <c r="E336" s="288">
        <v>0.05</v>
      </c>
      <c r="F336" s="289">
        <v>37622</v>
      </c>
      <c r="G336" s="289" t="s">
        <v>88</v>
      </c>
      <c r="H336" s="316">
        <v>0.05</v>
      </c>
      <c r="I336" s="287">
        <f>IF(ISNUMBER(SEARCH('2023 i 2024'!$C$2, D336)), 1, 0)</f>
        <v>0</v>
      </c>
    </row>
    <row r="337" spans="1:9" x14ac:dyDescent="0.3">
      <c r="A337" s="286">
        <v>223</v>
      </c>
      <c r="B337" s="287">
        <v>235</v>
      </c>
      <c r="C337" s="287">
        <f t="shared" si="5"/>
        <v>1</v>
      </c>
      <c r="D337" s="286" t="s">
        <v>756</v>
      </c>
      <c r="E337" s="288">
        <v>0.05</v>
      </c>
      <c r="F337" s="289">
        <v>37257</v>
      </c>
      <c r="G337" s="289" t="s">
        <v>34</v>
      </c>
      <c r="H337" s="291">
        <v>0.05</v>
      </c>
      <c r="I337" s="287">
        <f>IF(ISNUMBER(SEARCH('2023 i 2024'!$C$2, D337)), 1, 0)</f>
        <v>0</v>
      </c>
    </row>
    <row r="338" spans="1:9" x14ac:dyDescent="0.3">
      <c r="A338" s="286">
        <v>224</v>
      </c>
      <c r="B338" s="287">
        <v>254</v>
      </c>
      <c r="C338" s="287">
        <f t="shared" si="5"/>
        <v>1</v>
      </c>
      <c r="D338" s="286" t="s">
        <v>758</v>
      </c>
      <c r="E338" s="288">
        <v>0.05</v>
      </c>
      <c r="F338" s="289">
        <v>37257</v>
      </c>
      <c r="G338" s="289" t="s">
        <v>34</v>
      </c>
      <c r="H338" s="291">
        <v>0.05</v>
      </c>
      <c r="I338" s="287">
        <f>IF(ISNUMBER(SEARCH('2023 i 2024'!$C$2, D338)), 1, 0)</f>
        <v>0</v>
      </c>
    </row>
    <row r="339" spans="1:9" ht="15.25" customHeight="1" x14ac:dyDescent="0.3">
      <c r="A339" s="286">
        <v>225</v>
      </c>
      <c r="B339" s="287">
        <v>263</v>
      </c>
      <c r="C339" s="287">
        <f t="shared" si="5"/>
        <v>1</v>
      </c>
      <c r="D339" s="286" t="s">
        <v>760</v>
      </c>
      <c r="E339" s="288">
        <v>0.05</v>
      </c>
      <c r="F339" s="289">
        <v>37288</v>
      </c>
      <c r="G339" s="289" t="s">
        <v>108</v>
      </c>
      <c r="H339" s="291">
        <v>0.05</v>
      </c>
      <c r="I339" s="287">
        <f>IF(ISNUMBER(SEARCH('2023 i 2024'!$C$2, D339)), 1, 0)</f>
        <v>0</v>
      </c>
    </row>
    <row r="340" spans="1:9" x14ac:dyDescent="0.3">
      <c r="A340" s="286">
        <v>226</v>
      </c>
      <c r="B340" s="287">
        <v>435</v>
      </c>
      <c r="C340" s="287">
        <f t="shared" si="5"/>
        <v>1</v>
      </c>
      <c r="D340" s="286" t="s">
        <v>761</v>
      </c>
      <c r="E340" s="288">
        <v>0.05</v>
      </c>
      <c r="F340" s="289">
        <v>37257</v>
      </c>
      <c r="G340" s="289" t="s">
        <v>34</v>
      </c>
      <c r="H340" s="291">
        <v>0.05</v>
      </c>
      <c r="I340" s="287">
        <f>IF(ISNUMBER(SEARCH('2023 i 2024'!$C$2, D340)), 1, 0)</f>
        <v>0</v>
      </c>
    </row>
    <row r="341" spans="1:9" x14ac:dyDescent="0.3">
      <c r="A341" s="286">
        <v>227</v>
      </c>
      <c r="B341" s="287">
        <v>619</v>
      </c>
      <c r="C341" s="287">
        <f t="shared" si="5"/>
        <v>1</v>
      </c>
      <c r="D341" s="286" t="s">
        <v>762</v>
      </c>
      <c r="E341" s="288">
        <v>0.03</v>
      </c>
      <c r="F341" s="289">
        <v>37257</v>
      </c>
      <c r="G341" s="289" t="s">
        <v>34</v>
      </c>
      <c r="H341" s="291">
        <v>0.03</v>
      </c>
      <c r="I341" s="287">
        <f>IF(ISNUMBER(SEARCH('2023 i 2024'!$C$2, D341)), 1, 0)</f>
        <v>0</v>
      </c>
    </row>
    <row r="342" spans="1:9" ht="15.75" customHeight="1" x14ac:dyDescent="0.3">
      <c r="A342" s="305">
        <v>228</v>
      </c>
      <c r="B342" s="307">
        <v>374</v>
      </c>
      <c r="C342" s="287">
        <f t="shared" si="5"/>
        <v>1</v>
      </c>
      <c r="D342" s="307" t="s">
        <v>764</v>
      </c>
      <c r="E342" s="293">
        <v>0.06</v>
      </c>
      <c r="F342" s="289">
        <v>39083</v>
      </c>
      <c r="G342" s="289" t="s">
        <v>284</v>
      </c>
      <c r="H342" s="306">
        <v>0.06</v>
      </c>
      <c r="I342" s="287">
        <f>IF(ISNUMBER(SEARCH('2023 i 2024'!$C$2, D342)), 1, 0)</f>
        <v>0</v>
      </c>
    </row>
    <row r="343" spans="1:9" ht="13.5" customHeight="1" x14ac:dyDescent="0.3">
      <c r="A343" s="292">
        <v>229</v>
      </c>
      <c r="B343" s="335" t="s">
        <v>766</v>
      </c>
      <c r="C343" s="287">
        <f t="shared" si="5"/>
        <v>2</v>
      </c>
      <c r="D343" s="311" t="s">
        <v>767</v>
      </c>
      <c r="E343" s="288">
        <v>0.05</v>
      </c>
      <c r="F343" s="289">
        <v>37257</v>
      </c>
      <c r="G343" s="289" t="s">
        <v>34</v>
      </c>
      <c r="H343" s="316">
        <v>0.01</v>
      </c>
      <c r="I343" s="287">
        <f>IF(ISNUMBER(SEARCH('2023 i 2024'!$C$2, D343)), 1, 0)</f>
        <v>0</v>
      </c>
    </row>
    <row r="344" spans="1:9" ht="13.5" customHeight="1" x14ac:dyDescent="0.3">
      <c r="A344" s="292">
        <v>229</v>
      </c>
      <c r="B344" s="335" t="s">
        <v>766</v>
      </c>
      <c r="C344" s="287">
        <f t="shared" si="5"/>
        <v>2</v>
      </c>
      <c r="D344" s="311" t="s">
        <v>767</v>
      </c>
      <c r="E344" s="288">
        <v>0.01</v>
      </c>
      <c r="F344" s="289">
        <v>38231</v>
      </c>
      <c r="G344" s="290" t="s">
        <v>769</v>
      </c>
      <c r="H344" s="316">
        <v>0.01</v>
      </c>
      <c r="I344" s="287">
        <f>IF(ISNUMBER(SEARCH('2023 i 2024'!$C$2, D344)), 1, 0)</f>
        <v>0</v>
      </c>
    </row>
    <row r="345" spans="1:9" ht="12.75" customHeight="1" x14ac:dyDescent="0.3">
      <c r="A345" s="313">
        <v>230</v>
      </c>
      <c r="B345" s="282">
        <v>531</v>
      </c>
      <c r="C345" s="287">
        <f t="shared" si="5"/>
        <v>4</v>
      </c>
      <c r="D345" s="313" t="s">
        <v>770</v>
      </c>
      <c r="E345" s="288">
        <v>0.08</v>
      </c>
      <c r="F345" s="289">
        <v>37257</v>
      </c>
      <c r="G345" s="289" t="s">
        <v>34</v>
      </c>
      <c r="H345" s="312">
        <v>0.05</v>
      </c>
      <c r="I345" s="287">
        <f>IF(ISNUMBER(SEARCH('2023 i 2024'!$C$2, D345)), 1, 0)</f>
        <v>0</v>
      </c>
    </row>
    <row r="346" spans="1:9" ht="12.75" customHeight="1" x14ac:dyDescent="0.3">
      <c r="A346" s="313">
        <v>230</v>
      </c>
      <c r="B346" s="282">
        <v>531</v>
      </c>
      <c r="C346" s="287">
        <f t="shared" si="5"/>
        <v>4</v>
      </c>
      <c r="D346" s="313" t="s">
        <v>770</v>
      </c>
      <c r="E346" s="293">
        <v>0.05</v>
      </c>
      <c r="F346" s="289">
        <v>37773</v>
      </c>
      <c r="G346" s="289" t="s">
        <v>772</v>
      </c>
      <c r="H346" s="312">
        <v>0.05</v>
      </c>
      <c r="I346" s="287">
        <f>IF(ISNUMBER(SEARCH('2023 i 2024'!$C$2, D346)), 1, 0)</f>
        <v>0</v>
      </c>
    </row>
    <row r="347" spans="1:9" ht="21" customHeight="1" x14ac:dyDescent="0.3">
      <c r="A347" s="313">
        <v>230</v>
      </c>
      <c r="B347" s="282">
        <v>531</v>
      </c>
      <c r="C347" s="287">
        <f t="shared" si="5"/>
        <v>4</v>
      </c>
      <c r="D347" s="313" t="s">
        <v>770</v>
      </c>
      <c r="E347" s="293">
        <v>0.1</v>
      </c>
      <c r="F347" s="289">
        <v>39448</v>
      </c>
      <c r="G347" s="289" t="s">
        <v>538</v>
      </c>
      <c r="H347" s="312">
        <v>0.05</v>
      </c>
      <c r="I347" s="287">
        <f>IF(ISNUMBER(SEARCH('2023 i 2024'!$C$2, D347)), 1, 0)</f>
        <v>0</v>
      </c>
    </row>
    <row r="348" spans="1:9" ht="12.75" customHeight="1" x14ac:dyDescent="0.3">
      <c r="A348" s="313">
        <v>230</v>
      </c>
      <c r="B348" s="282">
        <v>531</v>
      </c>
      <c r="C348" s="287">
        <f t="shared" si="5"/>
        <v>4</v>
      </c>
      <c r="D348" s="313" t="s">
        <v>770</v>
      </c>
      <c r="E348" s="288">
        <v>0.05</v>
      </c>
      <c r="F348" s="289">
        <v>41304</v>
      </c>
      <c r="G348" s="289" t="s">
        <v>775</v>
      </c>
      <c r="H348" s="312">
        <v>0.05</v>
      </c>
      <c r="I348" s="287">
        <f>IF(ISNUMBER(SEARCH('2023 i 2024'!$C$2, D348)), 1, 0)</f>
        <v>0</v>
      </c>
    </row>
    <row r="349" spans="1:9" ht="12.75" customHeight="1" x14ac:dyDescent="0.3">
      <c r="A349" s="292">
        <v>231</v>
      </c>
      <c r="B349" s="283">
        <v>175</v>
      </c>
      <c r="C349" s="287">
        <f t="shared" si="5"/>
        <v>4</v>
      </c>
      <c r="D349" s="292" t="s">
        <v>776</v>
      </c>
      <c r="E349" s="306">
        <v>0.04</v>
      </c>
      <c r="F349" s="289">
        <v>39083</v>
      </c>
      <c r="G349" s="290" t="s">
        <v>284</v>
      </c>
      <c r="H349" s="285">
        <v>0.03</v>
      </c>
      <c r="I349" s="287">
        <f>IF(ISNUMBER(SEARCH('2023 i 2024'!$C$2, D349)), 1, 0)</f>
        <v>0</v>
      </c>
    </row>
    <row r="350" spans="1:9" ht="15" customHeight="1" x14ac:dyDescent="0.3">
      <c r="A350" s="292">
        <v>231</v>
      </c>
      <c r="B350" s="283">
        <v>175</v>
      </c>
      <c r="C350" s="287">
        <f t="shared" si="5"/>
        <v>4</v>
      </c>
      <c r="D350" s="292" t="s">
        <v>776</v>
      </c>
      <c r="E350" s="306">
        <v>0.02</v>
      </c>
      <c r="F350" s="289">
        <v>40179</v>
      </c>
      <c r="G350" s="289" t="s">
        <v>179</v>
      </c>
      <c r="H350" s="285">
        <v>0.03</v>
      </c>
      <c r="I350" s="287">
        <f>IF(ISNUMBER(SEARCH('2023 i 2024'!$C$2, D350)), 1, 0)</f>
        <v>0</v>
      </c>
    </row>
    <row r="351" spans="1:9" ht="15" customHeight="1" x14ac:dyDescent="0.3">
      <c r="A351" s="292">
        <v>231</v>
      </c>
      <c r="B351" s="283">
        <v>175</v>
      </c>
      <c r="C351" s="287">
        <f t="shared" si="5"/>
        <v>4</v>
      </c>
      <c r="D351" s="292" t="s">
        <v>776</v>
      </c>
      <c r="E351" s="306">
        <v>0.05</v>
      </c>
      <c r="F351" s="289">
        <v>42005</v>
      </c>
      <c r="G351" s="289" t="s">
        <v>69</v>
      </c>
      <c r="H351" s="285">
        <v>0.03</v>
      </c>
      <c r="I351" s="287">
        <f>IF(ISNUMBER(SEARCH('2023 i 2024'!$C$2, D351)), 1, 0)</f>
        <v>0</v>
      </c>
    </row>
    <row r="352" spans="1:9" x14ac:dyDescent="0.3">
      <c r="A352" s="292">
        <v>231</v>
      </c>
      <c r="B352" s="283">
        <v>175</v>
      </c>
      <c r="C352" s="287">
        <f t="shared" si="5"/>
        <v>4</v>
      </c>
      <c r="D352" s="292" t="s">
        <v>776</v>
      </c>
      <c r="E352" s="306">
        <v>0.03</v>
      </c>
      <c r="F352" s="289">
        <v>43831</v>
      </c>
      <c r="G352" s="289" t="s">
        <v>256</v>
      </c>
      <c r="H352" s="285">
        <v>0.03</v>
      </c>
      <c r="I352" s="287">
        <f>IF(ISNUMBER(SEARCH('2023 i 2024'!$C$2, D352)), 1, 0)</f>
        <v>0</v>
      </c>
    </row>
    <row r="353" spans="1:9" ht="13" customHeight="1" x14ac:dyDescent="0.3">
      <c r="A353" s="317">
        <v>232</v>
      </c>
      <c r="B353" s="308">
        <v>373</v>
      </c>
      <c r="C353" s="287">
        <f t="shared" si="5"/>
        <v>5</v>
      </c>
      <c r="D353" s="283" t="s">
        <v>781</v>
      </c>
      <c r="E353" s="293">
        <v>6.25E-2</v>
      </c>
      <c r="F353" s="289">
        <v>37257</v>
      </c>
      <c r="G353" s="290" t="s">
        <v>18</v>
      </c>
      <c r="H353" s="285">
        <v>0.13</v>
      </c>
      <c r="I353" s="287">
        <f>IF(ISNUMBER(SEARCH('2023 i 2024'!$C$2, D353)), 1, 0)</f>
        <v>0</v>
      </c>
    </row>
    <row r="354" spans="1:9" x14ac:dyDescent="0.3">
      <c r="A354" s="317">
        <v>232</v>
      </c>
      <c r="B354" s="308">
        <v>373</v>
      </c>
      <c r="C354" s="287">
        <f t="shared" si="5"/>
        <v>5</v>
      </c>
      <c r="D354" s="283" t="s">
        <v>781</v>
      </c>
      <c r="E354" s="293">
        <v>0.12</v>
      </c>
      <c r="F354" s="289">
        <v>40575</v>
      </c>
      <c r="G354" s="289" t="s">
        <v>60</v>
      </c>
      <c r="H354" s="285">
        <v>0.13</v>
      </c>
      <c r="I354" s="287">
        <f>IF(ISNUMBER(SEARCH('2023 i 2024'!$C$2, D354)), 1, 0)</f>
        <v>0</v>
      </c>
    </row>
    <row r="355" spans="1:9" x14ac:dyDescent="0.3">
      <c r="A355" s="317">
        <v>232</v>
      </c>
      <c r="B355" s="308">
        <v>373</v>
      </c>
      <c r="C355" s="287">
        <f t="shared" si="5"/>
        <v>5</v>
      </c>
      <c r="D355" s="283" t="s">
        <v>781</v>
      </c>
      <c r="E355" s="293">
        <v>0.15</v>
      </c>
      <c r="F355" s="289">
        <v>42036</v>
      </c>
      <c r="G355" s="289" t="s">
        <v>783</v>
      </c>
      <c r="H355" s="285">
        <v>0.13</v>
      </c>
      <c r="I355" s="287">
        <f>IF(ISNUMBER(SEARCH('2023 i 2024'!$C$2, D355)), 1, 0)</f>
        <v>0</v>
      </c>
    </row>
    <row r="356" spans="1:9" x14ac:dyDescent="0.3">
      <c r="A356" s="317">
        <v>232</v>
      </c>
      <c r="B356" s="308">
        <v>373</v>
      </c>
      <c r="C356" s="287">
        <f t="shared" si="5"/>
        <v>5</v>
      </c>
      <c r="D356" s="283" t="s">
        <v>781</v>
      </c>
      <c r="E356" s="293">
        <v>0.14000000000000001</v>
      </c>
      <c r="F356" s="289">
        <v>44562</v>
      </c>
      <c r="G356" s="289" t="s">
        <v>135</v>
      </c>
      <c r="H356" s="285">
        <v>0.13</v>
      </c>
      <c r="I356" s="287">
        <f>IF(ISNUMBER(SEARCH('2023 i 2024'!$C$2, D356)), 1, 0)</f>
        <v>0</v>
      </c>
    </row>
    <row r="357" spans="1:9" ht="15.25" customHeight="1" x14ac:dyDescent="0.3">
      <c r="A357" s="317">
        <v>232</v>
      </c>
      <c r="B357" s="308">
        <v>373</v>
      </c>
      <c r="C357" s="287">
        <f t="shared" si="5"/>
        <v>5</v>
      </c>
      <c r="D357" s="283" t="s">
        <v>781</v>
      </c>
      <c r="E357" s="293">
        <v>0.13</v>
      </c>
      <c r="F357" s="289">
        <v>44927</v>
      </c>
      <c r="G357" s="289" t="s">
        <v>236</v>
      </c>
      <c r="H357" s="285">
        <v>0.13</v>
      </c>
      <c r="I357" s="287">
        <f>IF(ISNUMBER(SEARCH('2023 i 2024'!$C$2, D357)), 1, 0)</f>
        <v>0</v>
      </c>
    </row>
    <row r="358" spans="1:9" x14ac:dyDescent="0.3">
      <c r="A358" s="286">
        <v>233</v>
      </c>
      <c r="B358" s="287">
        <v>209</v>
      </c>
      <c r="C358" s="287">
        <f t="shared" si="5"/>
        <v>1</v>
      </c>
      <c r="D358" s="287" t="s">
        <v>785</v>
      </c>
      <c r="E358" s="288">
        <v>0.05</v>
      </c>
      <c r="F358" s="289">
        <v>38718</v>
      </c>
      <c r="G358" s="289" t="s">
        <v>113</v>
      </c>
      <c r="H358" s="291">
        <v>0.05</v>
      </c>
      <c r="I358" s="287">
        <f>IF(ISNUMBER(SEARCH('2023 i 2024'!$C$2, D358)), 1, 0)</f>
        <v>0</v>
      </c>
    </row>
    <row r="359" spans="1:9" ht="15.25" customHeight="1" x14ac:dyDescent="0.3">
      <c r="A359" s="286">
        <v>234</v>
      </c>
      <c r="B359" s="309" t="s">
        <v>788</v>
      </c>
      <c r="C359" s="287">
        <f t="shared" si="5"/>
        <v>1</v>
      </c>
      <c r="D359" s="287" t="s">
        <v>789</v>
      </c>
      <c r="E359" s="288">
        <v>0.1</v>
      </c>
      <c r="F359" s="289">
        <v>37622</v>
      </c>
      <c r="G359" s="289" t="s">
        <v>88</v>
      </c>
      <c r="H359" s="291">
        <v>0.1</v>
      </c>
      <c r="I359" s="287">
        <f>IF(ISNUMBER(SEARCH('2023 i 2024'!$C$2, D359)), 1, 0)</f>
        <v>0</v>
      </c>
    </row>
    <row r="360" spans="1:9" ht="15.25" customHeight="1" x14ac:dyDescent="0.3">
      <c r="A360" s="286">
        <v>235</v>
      </c>
      <c r="B360" s="307">
        <v>290</v>
      </c>
      <c r="C360" s="287">
        <f t="shared" si="5"/>
        <v>1</v>
      </c>
      <c r="D360" s="307" t="s">
        <v>791</v>
      </c>
      <c r="E360" s="293">
        <v>7.0000000000000007E-2</v>
      </c>
      <c r="F360" s="289">
        <v>37257</v>
      </c>
      <c r="G360" s="290" t="s">
        <v>18</v>
      </c>
      <c r="H360" s="306">
        <v>7.0000000000000007E-2</v>
      </c>
      <c r="I360" s="287">
        <f>IF(ISNUMBER(SEARCH('2023 i 2024'!$C$2, D360)), 1, 0)</f>
        <v>0</v>
      </c>
    </row>
    <row r="361" spans="1:9" ht="15.25" customHeight="1" x14ac:dyDescent="0.3">
      <c r="A361" s="302">
        <v>236</v>
      </c>
      <c r="B361" s="303">
        <v>302</v>
      </c>
      <c r="C361" s="287">
        <f t="shared" si="5"/>
        <v>2</v>
      </c>
      <c r="D361" s="303" t="s">
        <v>794</v>
      </c>
      <c r="E361" s="293">
        <v>7.4999999999999997E-2</v>
      </c>
      <c r="F361" s="289">
        <v>39448</v>
      </c>
      <c r="G361" s="289" t="s">
        <v>538</v>
      </c>
      <c r="H361" s="304">
        <v>0</v>
      </c>
      <c r="I361" s="287">
        <f>IF(ISNUMBER(SEARCH('2023 i 2024'!$C$2, D361)), 1, 0)</f>
        <v>0</v>
      </c>
    </row>
    <row r="362" spans="1:9" ht="15.25" customHeight="1" x14ac:dyDescent="0.3">
      <c r="A362" s="302">
        <v>236</v>
      </c>
      <c r="B362" s="303">
        <v>302</v>
      </c>
      <c r="C362" s="287">
        <f t="shared" si="5"/>
        <v>2</v>
      </c>
      <c r="D362" s="303" t="s">
        <v>794</v>
      </c>
      <c r="E362" s="293">
        <v>0</v>
      </c>
      <c r="F362" s="289">
        <v>44317</v>
      </c>
      <c r="G362" s="289" t="s">
        <v>797</v>
      </c>
      <c r="H362" s="304">
        <v>0</v>
      </c>
      <c r="I362" s="287">
        <f>IF(ISNUMBER(SEARCH('2023 i 2024'!$C$2, D362)), 1, 0)</f>
        <v>0</v>
      </c>
    </row>
    <row r="363" spans="1:9" ht="15.25" customHeight="1" x14ac:dyDescent="0.3">
      <c r="A363" s="305">
        <v>237</v>
      </c>
      <c r="B363" s="307">
        <v>261</v>
      </c>
      <c r="C363" s="287">
        <f t="shared" si="5"/>
        <v>1</v>
      </c>
      <c r="D363" s="307" t="s">
        <v>798</v>
      </c>
      <c r="E363" s="293">
        <v>0.1</v>
      </c>
      <c r="F363" s="289">
        <v>43252</v>
      </c>
      <c r="G363" s="289" t="s">
        <v>800</v>
      </c>
      <c r="H363" s="306">
        <v>0.1</v>
      </c>
      <c r="I363" s="287">
        <f>IF(ISNUMBER(SEARCH('2023 i 2024'!$C$2, D363)), 1, 0)</f>
        <v>0</v>
      </c>
    </row>
    <row r="364" spans="1:9" ht="15.25" customHeight="1" x14ac:dyDescent="0.3">
      <c r="A364" s="286">
        <v>238</v>
      </c>
      <c r="B364" s="309" t="s">
        <v>802</v>
      </c>
      <c r="C364" s="287">
        <f t="shared" si="5"/>
        <v>1</v>
      </c>
      <c r="D364" s="287" t="s">
        <v>803</v>
      </c>
      <c r="E364" s="288">
        <v>0.05</v>
      </c>
      <c r="F364" s="289">
        <v>37257</v>
      </c>
      <c r="G364" s="290" t="s">
        <v>34</v>
      </c>
      <c r="H364" s="291">
        <v>0.05</v>
      </c>
      <c r="I364" s="287">
        <f>IF(ISNUMBER(SEARCH('2023 i 2024'!$C$2, D364)), 1, 0)</f>
        <v>0</v>
      </c>
    </row>
    <row r="365" spans="1:9" ht="15" customHeight="1" x14ac:dyDescent="0.3">
      <c r="A365" s="292">
        <v>239</v>
      </c>
      <c r="B365" s="308" t="s">
        <v>804</v>
      </c>
      <c r="C365" s="287">
        <f t="shared" si="5"/>
        <v>2</v>
      </c>
      <c r="D365" s="283" t="s">
        <v>805</v>
      </c>
      <c r="E365" s="293">
        <v>0.05</v>
      </c>
      <c r="F365" s="289">
        <v>37257</v>
      </c>
      <c r="G365" s="289" t="s">
        <v>34</v>
      </c>
      <c r="H365" s="306">
        <v>0.05</v>
      </c>
      <c r="I365" s="287">
        <f>IF(ISNUMBER(SEARCH('2023 i 2024'!$C$2, D365)), 1, 0)</f>
        <v>0</v>
      </c>
    </row>
    <row r="366" spans="1:9" x14ac:dyDescent="0.3">
      <c r="A366" s="292">
        <v>239</v>
      </c>
      <c r="B366" s="308" t="s">
        <v>804</v>
      </c>
      <c r="C366" s="287">
        <f t="shared" si="5"/>
        <v>2</v>
      </c>
      <c r="D366" s="283" t="s">
        <v>805</v>
      </c>
      <c r="E366" s="293">
        <v>0.05</v>
      </c>
      <c r="F366" s="289">
        <v>40179</v>
      </c>
      <c r="G366" s="289" t="s">
        <v>179</v>
      </c>
      <c r="H366" s="306">
        <v>0.05</v>
      </c>
      <c r="I366" s="287">
        <f>IF(ISNUMBER(SEARCH('2023 i 2024'!$C$2, D366)), 1, 0)</f>
        <v>0</v>
      </c>
    </row>
    <row r="367" spans="1:9" ht="13" customHeight="1" x14ac:dyDescent="0.3">
      <c r="A367" s="313">
        <v>240</v>
      </c>
      <c r="B367" s="308">
        <v>509</v>
      </c>
      <c r="C367" s="287">
        <f t="shared" si="5"/>
        <v>2</v>
      </c>
      <c r="D367" s="283" t="s">
        <v>807</v>
      </c>
      <c r="E367" s="293">
        <v>0.06</v>
      </c>
      <c r="F367" s="289">
        <v>37257</v>
      </c>
      <c r="G367" s="290" t="s">
        <v>34</v>
      </c>
      <c r="H367" s="285">
        <v>0.1</v>
      </c>
      <c r="I367" s="287">
        <f>IF(ISNUMBER(SEARCH('2023 i 2024'!$C$2, D367)), 1, 0)</f>
        <v>0</v>
      </c>
    </row>
    <row r="368" spans="1:9" ht="15" customHeight="1" x14ac:dyDescent="0.3">
      <c r="A368" s="313">
        <v>240</v>
      </c>
      <c r="B368" s="308">
        <v>509</v>
      </c>
      <c r="C368" s="287">
        <f t="shared" si="5"/>
        <v>2</v>
      </c>
      <c r="D368" s="283" t="s">
        <v>807</v>
      </c>
      <c r="E368" s="293">
        <v>0.1</v>
      </c>
      <c r="F368" s="289">
        <v>42005</v>
      </c>
      <c r="G368" s="289" t="s">
        <v>69</v>
      </c>
      <c r="H368" s="285">
        <v>0.1</v>
      </c>
      <c r="I368" s="287">
        <f>IF(ISNUMBER(SEARCH('2023 i 2024'!$C$2, D368)), 1, 0)</f>
        <v>0</v>
      </c>
    </row>
    <row r="369" spans="1:9" ht="15" customHeight="1" x14ac:dyDescent="0.3">
      <c r="A369" s="286">
        <v>241</v>
      </c>
      <c r="B369" s="307">
        <v>117</v>
      </c>
      <c r="C369" s="287">
        <f t="shared" si="5"/>
        <v>1</v>
      </c>
      <c r="D369" s="305" t="s">
        <v>809</v>
      </c>
      <c r="E369" s="293">
        <v>0.05</v>
      </c>
      <c r="F369" s="289">
        <v>39083</v>
      </c>
      <c r="G369" s="290" t="s">
        <v>284</v>
      </c>
      <c r="H369" s="306">
        <v>0.05</v>
      </c>
      <c r="I369" s="287">
        <f>IF(ISNUMBER(SEARCH('2023 i 2024'!$C$2, D369)), 1, 0)</f>
        <v>0</v>
      </c>
    </row>
    <row r="370" spans="1:9" ht="15" customHeight="1" x14ac:dyDescent="0.3">
      <c r="A370" s="286">
        <v>242</v>
      </c>
      <c r="B370" s="307">
        <v>275</v>
      </c>
      <c r="C370" s="287">
        <f t="shared" si="5"/>
        <v>2</v>
      </c>
      <c r="D370" s="305" t="s">
        <v>811</v>
      </c>
      <c r="E370" s="293">
        <v>0.05</v>
      </c>
      <c r="F370" s="289">
        <v>37257</v>
      </c>
      <c r="G370" s="289" t="s">
        <v>34</v>
      </c>
      <c r="H370" s="316">
        <v>7.0000000000000007E-2</v>
      </c>
      <c r="I370" s="287">
        <f>IF(ISNUMBER(SEARCH('2023 i 2024'!$C$2, D370)), 1, 0)</f>
        <v>0</v>
      </c>
    </row>
    <row r="371" spans="1:9" ht="15" customHeight="1" x14ac:dyDescent="0.3">
      <c r="A371" s="286">
        <v>242</v>
      </c>
      <c r="B371" s="307">
        <v>275</v>
      </c>
      <c r="C371" s="287">
        <f t="shared" si="5"/>
        <v>2</v>
      </c>
      <c r="D371" s="305" t="s">
        <v>811</v>
      </c>
      <c r="E371" s="293">
        <v>7.0000000000000007E-2</v>
      </c>
      <c r="F371" s="289">
        <v>42401</v>
      </c>
      <c r="G371" s="289" t="s">
        <v>814</v>
      </c>
      <c r="H371" s="316">
        <v>7.0000000000000007E-2</v>
      </c>
      <c r="I371" s="287">
        <f>IF(ISNUMBER(SEARCH('2023 i 2024'!$C$2, D371)), 1, 0)</f>
        <v>0</v>
      </c>
    </row>
    <row r="372" spans="1:9" ht="15" customHeight="1" x14ac:dyDescent="0.3">
      <c r="A372" s="286">
        <v>243</v>
      </c>
      <c r="B372" s="287">
        <v>369</v>
      </c>
      <c r="C372" s="287">
        <f t="shared" si="5"/>
        <v>1</v>
      </c>
      <c r="D372" s="286" t="s">
        <v>815</v>
      </c>
      <c r="E372" s="288">
        <v>7.4999999999999997E-2</v>
      </c>
      <c r="F372" s="289">
        <v>37257</v>
      </c>
      <c r="G372" s="289" t="s">
        <v>34</v>
      </c>
      <c r="H372" s="291">
        <v>7.4999999999999997E-2</v>
      </c>
      <c r="I372" s="287">
        <f>IF(ISNUMBER(SEARCH('2023 i 2024'!$C$2, D372)), 1, 0)</f>
        <v>0</v>
      </c>
    </row>
    <row r="373" spans="1:9" ht="12.75" customHeight="1" x14ac:dyDescent="0.3">
      <c r="A373" s="305">
        <v>244</v>
      </c>
      <c r="B373" s="322" t="s">
        <v>819</v>
      </c>
      <c r="C373" s="287">
        <f t="shared" si="5"/>
        <v>1</v>
      </c>
      <c r="D373" s="283" t="s">
        <v>820</v>
      </c>
      <c r="E373" s="293">
        <v>0.12</v>
      </c>
      <c r="F373" s="289">
        <v>42005</v>
      </c>
      <c r="G373" s="289" t="s">
        <v>69</v>
      </c>
      <c r="H373" s="285">
        <v>0.12</v>
      </c>
      <c r="I373" s="287">
        <f>IF(ISNUMBER(SEARCH('2023 i 2024'!$C$2, D373)), 1, 0)</f>
        <v>0</v>
      </c>
    </row>
    <row r="374" spans="1:9" x14ac:dyDescent="0.3">
      <c r="A374" s="305">
        <v>245</v>
      </c>
      <c r="B374" s="322">
        <v>428</v>
      </c>
      <c r="C374" s="287">
        <f t="shared" si="5"/>
        <v>1</v>
      </c>
      <c r="D374" s="283" t="s">
        <v>821</v>
      </c>
      <c r="E374" s="293">
        <v>0.1</v>
      </c>
      <c r="F374" s="289">
        <v>42005</v>
      </c>
      <c r="G374" s="289" t="s">
        <v>69</v>
      </c>
      <c r="H374" s="285">
        <v>0.1</v>
      </c>
      <c r="I374" s="287">
        <f>IF(ISNUMBER(SEARCH('2023 i 2024'!$C$2, D374)), 1, 0)</f>
        <v>0</v>
      </c>
    </row>
    <row r="375" spans="1:9" ht="15" customHeight="1" x14ac:dyDescent="0.3">
      <c r="A375" s="305">
        <v>246</v>
      </c>
      <c r="B375" s="318" t="s">
        <v>823</v>
      </c>
      <c r="C375" s="287">
        <f t="shared" si="5"/>
        <v>1</v>
      </c>
      <c r="D375" s="305" t="s">
        <v>824</v>
      </c>
      <c r="E375" s="293">
        <v>0.05</v>
      </c>
      <c r="F375" s="289">
        <v>1097</v>
      </c>
      <c r="G375" s="289" t="s">
        <v>375</v>
      </c>
      <c r="H375" s="306">
        <v>0.05</v>
      </c>
      <c r="I375" s="287">
        <f>IF(ISNUMBER(SEARCH('2023 i 2024'!$C$2, D375)), 1, 0)</f>
        <v>0</v>
      </c>
    </row>
    <row r="376" spans="1:9" ht="15" customHeight="1" x14ac:dyDescent="0.3">
      <c r="A376" s="305">
        <v>247</v>
      </c>
      <c r="B376" s="318">
        <v>234</v>
      </c>
      <c r="C376" s="287">
        <f t="shared" si="5"/>
        <v>1</v>
      </c>
      <c r="D376" s="305" t="s">
        <v>826</v>
      </c>
      <c r="E376" s="293">
        <v>0.06</v>
      </c>
      <c r="F376" s="289">
        <v>40544</v>
      </c>
      <c r="G376" s="289" t="s">
        <v>183</v>
      </c>
      <c r="H376" s="306">
        <v>0.06</v>
      </c>
      <c r="I376" s="287">
        <f>IF(ISNUMBER(SEARCH('2023 i 2024'!$C$2, D376)), 1, 0)</f>
        <v>0</v>
      </c>
    </row>
    <row r="377" spans="1:9" ht="15" customHeight="1" x14ac:dyDescent="0.3">
      <c r="A377" s="305">
        <v>248</v>
      </c>
      <c r="B377" s="318">
        <v>344</v>
      </c>
      <c r="C377" s="287">
        <f t="shared" si="5"/>
        <v>1</v>
      </c>
      <c r="D377" s="305" t="s">
        <v>827</v>
      </c>
      <c r="E377" s="293">
        <v>0.1</v>
      </c>
      <c r="F377" s="289">
        <v>40210</v>
      </c>
      <c r="G377" s="289" t="s">
        <v>829</v>
      </c>
      <c r="H377" s="306">
        <v>0.1</v>
      </c>
      <c r="I377" s="287">
        <f>IF(ISNUMBER(SEARCH('2023 i 2024'!$C$2, D377)), 1, 0)</f>
        <v>0</v>
      </c>
    </row>
    <row r="378" spans="1:9" ht="15" customHeight="1" x14ac:dyDescent="0.3">
      <c r="A378" s="305">
        <v>249</v>
      </c>
      <c r="B378" s="307">
        <v>131</v>
      </c>
      <c r="C378" s="287">
        <f t="shared" si="5"/>
        <v>1</v>
      </c>
      <c r="D378" s="307" t="s">
        <v>830</v>
      </c>
      <c r="E378" s="293">
        <v>7.0000000000000007E-2</v>
      </c>
      <c r="F378" s="289">
        <v>39569</v>
      </c>
      <c r="G378" s="289" t="s">
        <v>832</v>
      </c>
      <c r="H378" s="306">
        <v>7.0000000000000007E-2</v>
      </c>
      <c r="I378" s="287">
        <f>IF(ISNUMBER(SEARCH('2023 i 2024'!$C$2, D378)), 1, 0)</f>
        <v>0</v>
      </c>
    </row>
    <row r="379" spans="1:9" ht="15.75" customHeight="1" x14ac:dyDescent="0.3">
      <c r="A379" s="292">
        <v>250</v>
      </c>
      <c r="B379" s="283">
        <v>520</v>
      </c>
      <c r="C379" s="287">
        <f t="shared" si="5"/>
        <v>3</v>
      </c>
      <c r="D379" s="283" t="s">
        <v>834</v>
      </c>
      <c r="E379" s="293">
        <v>0.12</v>
      </c>
      <c r="F379" s="289">
        <v>41000</v>
      </c>
      <c r="G379" s="289" t="s">
        <v>836</v>
      </c>
      <c r="H379" s="285">
        <v>0.12</v>
      </c>
      <c r="I379" s="287">
        <f>IF(ISNUMBER(SEARCH('2023 i 2024'!$C$2, D379)), 1, 0)</f>
        <v>0</v>
      </c>
    </row>
    <row r="380" spans="1:9" x14ac:dyDescent="0.3">
      <c r="A380" s="292">
        <v>250</v>
      </c>
      <c r="B380" s="283">
        <v>520</v>
      </c>
      <c r="C380" s="287">
        <f t="shared" si="5"/>
        <v>3</v>
      </c>
      <c r="D380" s="283" t="s">
        <v>834</v>
      </c>
      <c r="E380" s="293">
        <v>0.1</v>
      </c>
      <c r="F380" s="289">
        <v>41821</v>
      </c>
      <c r="G380" s="289" t="s">
        <v>838</v>
      </c>
      <c r="H380" s="285">
        <v>0.12</v>
      </c>
      <c r="I380" s="287">
        <f>IF(ISNUMBER(SEARCH('2023 i 2024'!$C$2, D380)), 1, 0)</f>
        <v>0</v>
      </c>
    </row>
    <row r="381" spans="1:9" x14ac:dyDescent="0.3">
      <c r="A381" s="292">
        <v>250</v>
      </c>
      <c r="B381" s="283">
        <v>520</v>
      </c>
      <c r="C381" s="287">
        <f t="shared" si="5"/>
        <v>3</v>
      </c>
      <c r="D381" s="283" t="s">
        <v>834</v>
      </c>
      <c r="E381" s="293">
        <v>0.12</v>
      </c>
      <c r="F381" s="289">
        <v>42036</v>
      </c>
      <c r="G381" s="289" t="s">
        <v>783</v>
      </c>
      <c r="H381" s="285">
        <v>0.12</v>
      </c>
      <c r="I381" s="287">
        <f>IF(ISNUMBER(SEARCH('2023 i 2024'!$C$2, D381)), 1, 0)</f>
        <v>0</v>
      </c>
    </row>
    <row r="382" spans="1:9" x14ac:dyDescent="0.3">
      <c r="A382" s="286">
        <v>251</v>
      </c>
      <c r="B382" s="282">
        <v>445</v>
      </c>
      <c r="C382" s="287">
        <f t="shared" si="5"/>
        <v>1</v>
      </c>
      <c r="D382" s="313" t="s">
        <v>839</v>
      </c>
      <c r="E382" s="288">
        <v>0.1</v>
      </c>
      <c r="F382" s="289">
        <v>41640</v>
      </c>
      <c r="G382" s="289" t="s">
        <v>233</v>
      </c>
      <c r="H382" s="312">
        <v>0.1</v>
      </c>
      <c r="I382" s="287">
        <f>IF(ISNUMBER(SEARCH('2023 i 2024'!$C$2, D382)), 1, 0)</f>
        <v>0</v>
      </c>
    </row>
    <row r="383" spans="1:9" ht="13" customHeight="1" x14ac:dyDescent="0.3">
      <c r="A383" s="313">
        <v>252</v>
      </c>
      <c r="B383" s="340">
        <v>196</v>
      </c>
      <c r="C383" s="287">
        <f t="shared" si="5"/>
        <v>2</v>
      </c>
      <c r="D383" s="282" t="s">
        <v>843</v>
      </c>
      <c r="E383" s="288">
        <v>0.05</v>
      </c>
      <c r="F383" s="289">
        <v>37686</v>
      </c>
      <c r="G383" s="289" t="s">
        <v>845</v>
      </c>
      <c r="H383" s="312">
        <v>0.1</v>
      </c>
      <c r="I383" s="287">
        <f>IF(ISNUMBER(SEARCH('2023 i 2024'!$C$2, D383)), 1, 0)</f>
        <v>0</v>
      </c>
    </row>
    <row r="384" spans="1:9" x14ac:dyDescent="0.3">
      <c r="A384" s="313">
        <v>252</v>
      </c>
      <c r="B384" s="340">
        <v>196</v>
      </c>
      <c r="C384" s="287">
        <f t="shared" si="5"/>
        <v>2</v>
      </c>
      <c r="D384" s="282" t="s">
        <v>843</v>
      </c>
      <c r="E384" s="288">
        <v>0.1</v>
      </c>
      <c r="F384" s="289">
        <v>40940</v>
      </c>
      <c r="G384" s="289" t="s">
        <v>847</v>
      </c>
      <c r="H384" s="312">
        <v>0.1</v>
      </c>
      <c r="I384" s="287">
        <f>IF(ISNUMBER(SEARCH('2023 i 2024'!$C$2, D384)), 1, 0)</f>
        <v>0</v>
      </c>
    </row>
    <row r="385" spans="1:9" ht="13" customHeight="1" x14ac:dyDescent="0.3">
      <c r="A385" s="313">
        <v>253</v>
      </c>
      <c r="B385" s="308" t="s">
        <v>848</v>
      </c>
      <c r="C385" s="287">
        <f t="shared" si="5"/>
        <v>2</v>
      </c>
      <c r="D385" s="341" t="s">
        <v>849</v>
      </c>
      <c r="E385" s="293">
        <v>7.0000000000000007E-2</v>
      </c>
      <c r="F385" s="289">
        <v>37257</v>
      </c>
      <c r="G385" s="289" t="s">
        <v>34</v>
      </c>
      <c r="H385" s="285">
        <v>0.05</v>
      </c>
      <c r="I385" s="287">
        <f>IF(ISNUMBER(SEARCH('2023 i 2024'!$C$2, D385)), 1, 0)</f>
        <v>0</v>
      </c>
    </row>
    <row r="386" spans="1:9" x14ac:dyDescent="0.3">
      <c r="A386" s="313">
        <v>253</v>
      </c>
      <c r="B386" s="308" t="s">
        <v>848</v>
      </c>
      <c r="C386" s="287">
        <f t="shared" si="5"/>
        <v>2</v>
      </c>
      <c r="D386" s="341" t="s">
        <v>849</v>
      </c>
      <c r="E386" s="293">
        <v>0.05</v>
      </c>
      <c r="F386" s="289">
        <v>40618</v>
      </c>
      <c r="G386" s="289" t="s">
        <v>852</v>
      </c>
      <c r="H386" s="285">
        <v>0.05</v>
      </c>
      <c r="I386" s="287">
        <f>IF(ISNUMBER(SEARCH('2023 i 2024'!$C$2, D386)), 1, 0)</f>
        <v>0</v>
      </c>
    </row>
    <row r="387" spans="1:9" ht="15.75" customHeight="1" x14ac:dyDescent="0.3">
      <c r="A387" s="313">
        <v>254</v>
      </c>
      <c r="B387" s="328">
        <v>184</v>
      </c>
      <c r="C387" s="287">
        <f t="shared" ref="C387:C450" si="6">COUNTIF(B:B,B387)</f>
        <v>2</v>
      </c>
      <c r="D387" s="311" t="s">
        <v>853</v>
      </c>
      <c r="E387" s="342">
        <v>0.03</v>
      </c>
      <c r="F387" s="289">
        <v>37257</v>
      </c>
      <c r="G387" s="289" t="s">
        <v>34</v>
      </c>
      <c r="H387" s="316">
        <v>0.03</v>
      </c>
      <c r="I387" s="287">
        <f>IF(ISNUMBER(SEARCH('2023 i 2024'!$C$2, D387)), 1, 0)</f>
        <v>0</v>
      </c>
    </row>
    <row r="388" spans="1:9" x14ac:dyDescent="0.3">
      <c r="A388" s="313">
        <v>254</v>
      </c>
      <c r="B388" s="328">
        <v>184</v>
      </c>
      <c r="C388" s="287">
        <f t="shared" si="6"/>
        <v>2</v>
      </c>
      <c r="D388" s="311" t="s">
        <v>853</v>
      </c>
      <c r="E388" s="342">
        <v>0.03</v>
      </c>
      <c r="F388" s="289">
        <v>38102</v>
      </c>
      <c r="G388" s="289" t="s">
        <v>192</v>
      </c>
      <c r="H388" s="316">
        <v>0.03</v>
      </c>
      <c r="I388" s="287">
        <f>IF(ISNUMBER(SEARCH('2023 i 2024'!$C$2, D388)), 1, 0)</f>
        <v>0</v>
      </c>
    </row>
    <row r="389" spans="1:9" x14ac:dyDescent="0.3">
      <c r="A389" s="286">
        <v>255</v>
      </c>
      <c r="B389" s="287">
        <v>310</v>
      </c>
      <c r="C389" s="287">
        <f t="shared" si="6"/>
        <v>1</v>
      </c>
      <c r="D389" s="286" t="s">
        <v>855</v>
      </c>
      <c r="E389" s="288">
        <v>0.04</v>
      </c>
      <c r="F389" s="289">
        <v>37257</v>
      </c>
      <c r="G389" s="289" t="s">
        <v>34</v>
      </c>
      <c r="H389" s="291">
        <v>0.04</v>
      </c>
      <c r="I389" s="287">
        <f>IF(ISNUMBER(SEARCH('2023 i 2024'!$C$2, D389)), 1, 0)</f>
        <v>0</v>
      </c>
    </row>
    <row r="390" spans="1:9" x14ac:dyDescent="0.3">
      <c r="A390" s="286">
        <v>256</v>
      </c>
      <c r="B390" s="287">
        <v>113</v>
      </c>
      <c r="C390" s="287">
        <f t="shared" si="6"/>
        <v>1</v>
      </c>
      <c r="D390" s="286" t="s">
        <v>857</v>
      </c>
      <c r="E390" s="288">
        <v>0.03</v>
      </c>
      <c r="F390" s="289">
        <v>37987</v>
      </c>
      <c r="G390" s="290" t="s">
        <v>859</v>
      </c>
      <c r="H390" s="291">
        <v>0.03</v>
      </c>
      <c r="I390" s="287">
        <f>IF(ISNUMBER(SEARCH('2023 i 2024'!$C$2, D390)), 1, 0)</f>
        <v>0</v>
      </c>
    </row>
    <row r="391" spans="1:9" ht="15.25" customHeight="1" x14ac:dyDescent="0.3">
      <c r="A391" s="286">
        <v>257</v>
      </c>
      <c r="B391" s="287">
        <v>183</v>
      </c>
      <c r="C391" s="287">
        <f t="shared" si="6"/>
        <v>1</v>
      </c>
      <c r="D391" s="286" t="s">
        <v>860</v>
      </c>
      <c r="E391" s="288">
        <v>0.05</v>
      </c>
      <c r="F391" s="289">
        <v>38718</v>
      </c>
      <c r="G391" s="289" t="s">
        <v>113</v>
      </c>
      <c r="H391" s="291">
        <v>0.05</v>
      </c>
      <c r="I391" s="287">
        <f>IF(ISNUMBER(SEARCH('2023 i 2024'!$C$2, D391)), 1, 0)</f>
        <v>0</v>
      </c>
    </row>
    <row r="392" spans="1:9" ht="15.25" customHeight="1" x14ac:dyDescent="0.3">
      <c r="A392" s="286">
        <v>258</v>
      </c>
      <c r="B392" s="309" t="s">
        <v>861</v>
      </c>
      <c r="C392" s="287">
        <f t="shared" si="6"/>
        <v>1</v>
      </c>
      <c r="D392" s="287" t="s">
        <v>862</v>
      </c>
      <c r="E392" s="288">
        <v>0.05</v>
      </c>
      <c r="F392" s="289">
        <v>37257</v>
      </c>
      <c r="G392" s="289" t="s">
        <v>34</v>
      </c>
      <c r="H392" s="291">
        <v>0.05</v>
      </c>
      <c r="I392" s="287">
        <f>IF(ISNUMBER(SEARCH('2023 i 2024'!$C$2, D392)), 1, 0)</f>
        <v>0</v>
      </c>
    </row>
    <row r="393" spans="1:9" ht="15.25" customHeight="1" x14ac:dyDescent="0.3">
      <c r="A393" s="302">
        <v>259</v>
      </c>
      <c r="B393" s="303">
        <v>298</v>
      </c>
      <c r="C393" s="287">
        <f t="shared" si="6"/>
        <v>2</v>
      </c>
      <c r="D393" s="302" t="s">
        <v>864</v>
      </c>
      <c r="E393" s="293">
        <v>0.05</v>
      </c>
      <c r="F393" s="289">
        <v>37438</v>
      </c>
      <c r="G393" s="289" t="s">
        <v>67</v>
      </c>
      <c r="H393" s="304">
        <v>0</v>
      </c>
      <c r="I393" s="287">
        <f>IF(ISNUMBER(SEARCH('2023 i 2024'!$C$2, D393)), 1, 0)</f>
        <v>0</v>
      </c>
    </row>
    <row r="394" spans="1:9" ht="15.25" customHeight="1" x14ac:dyDescent="0.3">
      <c r="A394" s="302">
        <v>259</v>
      </c>
      <c r="B394" s="303">
        <v>298</v>
      </c>
      <c r="C394" s="287">
        <f t="shared" si="6"/>
        <v>2</v>
      </c>
      <c r="D394" s="302" t="s">
        <v>864</v>
      </c>
      <c r="E394" s="293">
        <v>0</v>
      </c>
      <c r="F394" s="289">
        <v>43862</v>
      </c>
      <c r="G394" s="289" t="s">
        <v>867</v>
      </c>
      <c r="H394" s="304">
        <v>0</v>
      </c>
      <c r="I394" s="287">
        <f>IF(ISNUMBER(SEARCH('2023 i 2024'!$C$2, D394)), 1, 0)</f>
        <v>0</v>
      </c>
    </row>
    <row r="395" spans="1:9" ht="15.25" customHeight="1" x14ac:dyDescent="0.3">
      <c r="A395" s="286">
        <v>260</v>
      </c>
      <c r="B395" s="287">
        <v>469</v>
      </c>
      <c r="C395" s="287">
        <f t="shared" si="6"/>
        <v>1</v>
      </c>
      <c r="D395" s="286" t="s">
        <v>868</v>
      </c>
      <c r="E395" s="288">
        <v>0.05</v>
      </c>
      <c r="F395" s="289">
        <v>37408</v>
      </c>
      <c r="G395" s="290" t="s">
        <v>870</v>
      </c>
      <c r="H395" s="291">
        <v>0.05</v>
      </c>
      <c r="I395" s="287">
        <f>IF(ISNUMBER(SEARCH('2023 i 2024'!$C$2, D395)), 1, 0)</f>
        <v>0</v>
      </c>
    </row>
    <row r="396" spans="1:9" ht="15.25" customHeight="1" x14ac:dyDescent="0.3">
      <c r="A396" s="286">
        <v>261</v>
      </c>
      <c r="B396" s="287">
        <v>377</v>
      </c>
      <c r="C396" s="287">
        <f t="shared" si="6"/>
        <v>1</v>
      </c>
      <c r="D396" s="286" t="s">
        <v>871</v>
      </c>
      <c r="E396" s="288">
        <v>0.05</v>
      </c>
      <c r="F396" s="289">
        <v>37987</v>
      </c>
      <c r="G396" s="289" t="s">
        <v>873</v>
      </c>
      <c r="H396" s="291">
        <v>0.05</v>
      </c>
      <c r="I396" s="287">
        <f>IF(ISNUMBER(SEARCH('2023 i 2024'!$C$2, D396)), 1, 0)</f>
        <v>0</v>
      </c>
    </row>
    <row r="397" spans="1:9" ht="15.25" customHeight="1" x14ac:dyDescent="0.3">
      <c r="A397" s="286">
        <v>262</v>
      </c>
      <c r="B397" s="287">
        <v>444</v>
      </c>
      <c r="C397" s="287">
        <f t="shared" si="6"/>
        <v>1</v>
      </c>
      <c r="D397" s="287" t="s">
        <v>875</v>
      </c>
      <c r="E397" s="288">
        <v>0.1</v>
      </c>
      <c r="F397" s="289">
        <v>37257</v>
      </c>
      <c r="G397" s="289" t="s">
        <v>34</v>
      </c>
      <c r="H397" s="291">
        <v>0.1</v>
      </c>
      <c r="I397" s="287">
        <f>IF(ISNUMBER(SEARCH('2023 i 2024'!$C$2, D397)), 1, 0)</f>
        <v>0</v>
      </c>
    </row>
    <row r="398" spans="1:9" ht="15.25" customHeight="1" x14ac:dyDescent="0.3">
      <c r="A398" s="302">
        <v>263</v>
      </c>
      <c r="B398" s="303">
        <v>617</v>
      </c>
      <c r="C398" s="287">
        <f t="shared" si="6"/>
        <v>2</v>
      </c>
      <c r="D398" s="302" t="s">
        <v>877</v>
      </c>
      <c r="E398" s="293">
        <v>0.06</v>
      </c>
      <c r="F398" s="289">
        <v>37257</v>
      </c>
      <c r="G398" s="289" t="s">
        <v>34</v>
      </c>
      <c r="H398" s="304">
        <v>0.08</v>
      </c>
      <c r="I398" s="287">
        <f>IF(ISNUMBER(SEARCH('2023 i 2024'!$C$2, D398)), 1, 0)</f>
        <v>0</v>
      </c>
    </row>
    <row r="399" spans="1:9" ht="15.25" customHeight="1" x14ac:dyDescent="0.3">
      <c r="A399" s="302">
        <v>263</v>
      </c>
      <c r="B399" s="303">
        <v>617</v>
      </c>
      <c r="C399" s="287">
        <f t="shared" si="6"/>
        <v>2</v>
      </c>
      <c r="D399" s="302" t="s">
        <v>877</v>
      </c>
      <c r="E399" s="293">
        <v>0.08</v>
      </c>
      <c r="F399" s="289">
        <v>42948</v>
      </c>
      <c r="G399" s="289" t="s">
        <v>467</v>
      </c>
      <c r="H399" s="304">
        <v>0.08</v>
      </c>
      <c r="I399" s="287">
        <f>IF(ISNUMBER(SEARCH('2023 i 2024'!$C$2, D399)), 1, 0)</f>
        <v>0</v>
      </c>
    </row>
    <row r="400" spans="1:9" ht="15.25" customHeight="1" x14ac:dyDescent="0.3">
      <c r="A400" s="286">
        <v>264</v>
      </c>
      <c r="B400" s="287">
        <v>581</v>
      </c>
      <c r="C400" s="287">
        <f t="shared" si="6"/>
        <v>1</v>
      </c>
      <c r="D400" s="286" t="s">
        <v>879</v>
      </c>
      <c r="E400" s="288">
        <v>0.06</v>
      </c>
      <c r="F400" s="289">
        <v>38718</v>
      </c>
      <c r="G400" s="289" t="s">
        <v>113</v>
      </c>
      <c r="H400" s="291">
        <v>0.06</v>
      </c>
      <c r="I400" s="287">
        <f>IF(ISNUMBER(SEARCH('2023 i 2024'!$C$2, D400)), 1, 0)</f>
        <v>0</v>
      </c>
    </row>
    <row r="401" spans="1:9" ht="15.25" customHeight="1" x14ac:dyDescent="0.3">
      <c r="A401" s="286">
        <v>265</v>
      </c>
      <c r="B401" s="287">
        <v>357</v>
      </c>
      <c r="C401" s="287">
        <f t="shared" si="6"/>
        <v>1</v>
      </c>
      <c r="D401" s="286" t="s">
        <v>881</v>
      </c>
      <c r="E401" s="288">
        <v>0.1</v>
      </c>
      <c r="F401" s="289">
        <v>37316</v>
      </c>
      <c r="G401" s="290" t="s">
        <v>883</v>
      </c>
      <c r="H401" s="291">
        <v>0.1</v>
      </c>
      <c r="I401" s="287">
        <f>IF(ISNUMBER(SEARCH('2023 i 2024'!$C$2, D401)), 1, 0)</f>
        <v>0</v>
      </c>
    </row>
    <row r="402" spans="1:9" ht="15.25" customHeight="1" x14ac:dyDescent="0.3">
      <c r="A402" s="286">
        <v>266</v>
      </c>
      <c r="B402" s="307">
        <v>394</v>
      </c>
      <c r="C402" s="287">
        <f t="shared" si="6"/>
        <v>1</v>
      </c>
      <c r="D402" s="307" t="s">
        <v>884</v>
      </c>
      <c r="E402" s="293">
        <v>0.05</v>
      </c>
      <c r="F402" s="289">
        <v>39083</v>
      </c>
      <c r="G402" s="290" t="s">
        <v>284</v>
      </c>
      <c r="H402" s="306">
        <v>0.05</v>
      </c>
      <c r="I402" s="287">
        <f>IF(ISNUMBER(SEARCH('2023 i 2024'!$C$2, D402)), 1, 0)</f>
        <v>0</v>
      </c>
    </row>
    <row r="403" spans="1:9" ht="21" customHeight="1" x14ac:dyDescent="0.3">
      <c r="A403" s="313">
        <v>267</v>
      </c>
      <c r="B403" s="282">
        <v>454</v>
      </c>
      <c r="C403" s="287">
        <f t="shared" si="6"/>
        <v>2</v>
      </c>
      <c r="D403" s="313" t="s">
        <v>885</v>
      </c>
      <c r="E403" s="288">
        <v>0.06</v>
      </c>
      <c r="F403" s="289">
        <v>37257</v>
      </c>
      <c r="G403" s="289" t="s">
        <v>34</v>
      </c>
      <c r="H403" s="325">
        <v>0.09</v>
      </c>
      <c r="I403" s="287">
        <f>IF(ISNUMBER(SEARCH('2023 i 2024'!$C$2, D403)), 1, 0)</f>
        <v>0</v>
      </c>
    </row>
    <row r="404" spans="1:9" ht="14.25" customHeight="1" x14ac:dyDescent="0.3">
      <c r="A404" s="313">
        <v>267</v>
      </c>
      <c r="B404" s="282">
        <v>454</v>
      </c>
      <c r="C404" s="287">
        <f t="shared" si="6"/>
        <v>2</v>
      </c>
      <c r="D404" s="313" t="s">
        <v>885</v>
      </c>
      <c r="E404" s="288">
        <v>0.09</v>
      </c>
      <c r="F404" s="289">
        <v>41000</v>
      </c>
      <c r="G404" s="289" t="s">
        <v>836</v>
      </c>
      <c r="H404" s="325">
        <v>0.09</v>
      </c>
      <c r="I404" s="287">
        <f>IF(ISNUMBER(SEARCH('2023 i 2024'!$C$2, D404)), 1, 0)</f>
        <v>0</v>
      </c>
    </row>
    <row r="405" spans="1:9" ht="15.75" customHeight="1" x14ac:dyDescent="0.3">
      <c r="A405" s="286">
        <v>268</v>
      </c>
      <c r="B405" s="287">
        <v>621</v>
      </c>
      <c r="C405" s="287">
        <f t="shared" si="6"/>
        <v>1</v>
      </c>
      <c r="D405" s="286" t="s">
        <v>888</v>
      </c>
      <c r="E405" s="288">
        <v>0.1</v>
      </c>
      <c r="F405" s="289">
        <v>37667</v>
      </c>
      <c r="G405" s="289" t="s">
        <v>890</v>
      </c>
      <c r="H405" s="291">
        <v>0.1</v>
      </c>
      <c r="I405" s="287">
        <f>IF(ISNUMBER(SEARCH('2023 i 2024'!$C$2, D405)), 1, 0)</f>
        <v>0</v>
      </c>
    </row>
    <row r="406" spans="1:9" x14ac:dyDescent="0.3">
      <c r="A406" s="302">
        <v>269</v>
      </c>
      <c r="B406" s="303">
        <v>500</v>
      </c>
      <c r="C406" s="287">
        <f t="shared" si="6"/>
        <v>2</v>
      </c>
      <c r="D406" s="303" t="s">
        <v>891</v>
      </c>
      <c r="E406" s="293">
        <v>0.06</v>
      </c>
      <c r="F406" s="289">
        <v>37257</v>
      </c>
      <c r="G406" s="289" t="s">
        <v>34</v>
      </c>
      <c r="H406" s="304">
        <v>0</v>
      </c>
      <c r="I406" s="287">
        <f>IF(ISNUMBER(SEARCH('2023 i 2024'!$C$2, D406)), 1, 0)</f>
        <v>0</v>
      </c>
    </row>
    <row r="407" spans="1:9" x14ac:dyDescent="0.3">
      <c r="A407" s="302">
        <v>269</v>
      </c>
      <c r="B407" s="303">
        <v>500</v>
      </c>
      <c r="C407" s="287">
        <f t="shared" si="6"/>
        <v>2</v>
      </c>
      <c r="D407" s="303" t="s">
        <v>891</v>
      </c>
      <c r="E407" s="293">
        <v>0</v>
      </c>
      <c r="F407" s="289">
        <v>44287</v>
      </c>
      <c r="G407" s="289" t="s">
        <v>610</v>
      </c>
      <c r="H407" s="304">
        <v>0</v>
      </c>
      <c r="I407" s="287">
        <f>IF(ISNUMBER(SEARCH('2023 i 2024'!$C$2, D407)), 1, 0)</f>
        <v>0</v>
      </c>
    </row>
    <row r="408" spans="1:9" x14ac:dyDescent="0.3">
      <c r="A408" s="286">
        <v>270</v>
      </c>
      <c r="B408" s="307">
        <v>626</v>
      </c>
      <c r="C408" s="287">
        <f t="shared" si="6"/>
        <v>1</v>
      </c>
      <c r="D408" s="305" t="s">
        <v>894</v>
      </c>
      <c r="E408" s="293">
        <v>0.06</v>
      </c>
      <c r="F408" s="289">
        <v>39264</v>
      </c>
      <c r="G408" s="289" t="s">
        <v>364</v>
      </c>
      <c r="H408" s="306">
        <v>0.06</v>
      </c>
      <c r="I408" s="287">
        <f>IF(ISNUMBER(SEARCH('2023 i 2024'!$C$2, D408)), 1, 0)</f>
        <v>0</v>
      </c>
    </row>
    <row r="409" spans="1:9" x14ac:dyDescent="0.3">
      <c r="A409" s="286">
        <v>271</v>
      </c>
      <c r="B409" s="287">
        <v>249</v>
      </c>
      <c r="C409" s="287">
        <f t="shared" si="6"/>
        <v>1</v>
      </c>
      <c r="D409" s="287" t="s">
        <v>898</v>
      </c>
      <c r="E409" s="288">
        <v>0.1</v>
      </c>
      <c r="F409" s="289">
        <v>38353</v>
      </c>
      <c r="G409" s="290" t="s">
        <v>80</v>
      </c>
      <c r="H409" s="291">
        <v>0.1</v>
      </c>
      <c r="I409" s="287">
        <f>IF(ISNUMBER(SEARCH('2023 i 2024'!$C$2, D409)), 1, 0)</f>
        <v>0</v>
      </c>
    </row>
    <row r="410" spans="1:9" x14ac:dyDescent="0.3">
      <c r="A410" s="313">
        <v>272</v>
      </c>
      <c r="B410" s="335" t="s">
        <v>900</v>
      </c>
      <c r="C410" s="287">
        <f t="shared" si="6"/>
        <v>2</v>
      </c>
      <c r="D410" s="311" t="s">
        <v>901</v>
      </c>
      <c r="E410" s="288">
        <v>0.02</v>
      </c>
      <c r="F410" s="289">
        <v>37257</v>
      </c>
      <c r="G410" s="289" t="s">
        <v>34</v>
      </c>
      <c r="H410" s="316">
        <v>0.05</v>
      </c>
      <c r="I410" s="287">
        <f>IF(ISNUMBER(SEARCH('2023 i 2024'!$C$2, D410)), 1, 0)</f>
        <v>0</v>
      </c>
    </row>
    <row r="411" spans="1:9" x14ac:dyDescent="0.3">
      <c r="A411" s="313">
        <v>272</v>
      </c>
      <c r="B411" s="335" t="s">
        <v>900</v>
      </c>
      <c r="C411" s="287">
        <f t="shared" si="6"/>
        <v>2</v>
      </c>
      <c r="D411" s="311" t="s">
        <v>901</v>
      </c>
      <c r="E411" s="288">
        <v>0.05</v>
      </c>
      <c r="F411" s="289">
        <v>38139</v>
      </c>
      <c r="G411" s="289" t="s">
        <v>240</v>
      </c>
      <c r="H411" s="316">
        <v>0.05</v>
      </c>
      <c r="I411" s="287">
        <f>IF(ISNUMBER(SEARCH('2023 i 2024'!$C$2, D411)), 1, 0)</f>
        <v>0</v>
      </c>
    </row>
    <row r="412" spans="1:9" x14ac:dyDescent="0.3">
      <c r="A412" s="286">
        <v>273</v>
      </c>
      <c r="B412" s="287">
        <v>593</v>
      </c>
      <c r="C412" s="287">
        <f t="shared" si="6"/>
        <v>1</v>
      </c>
      <c r="D412" s="286" t="s">
        <v>903</v>
      </c>
      <c r="E412" s="288">
        <v>0.1</v>
      </c>
      <c r="F412" s="289">
        <v>37257</v>
      </c>
      <c r="G412" s="289" t="s">
        <v>34</v>
      </c>
      <c r="H412" s="291">
        <v>0.1</v>
      </c>
      <c r="I412" s="287">
        <f>IF(ISNUMBER(SEARCH('2023 i 2024'!$C$2, D412)), 1, 0)</f>
        <v>0</v>
      </c>
    </row>
    <row r="413" spans="1:9" ht="15.25" customHeight="1" x14ac:dyDescent="0.3">
      <c r="A413" s="286">
        <v>274</v>
      </c>
      <c r="B413" s="287">
        <v>339</v>
      </c>
      <c r="C413" s="287">
        <f t="shared" si="6"/>
        <v>1</v>
      </c>
      <c r="D413" s="286" t="s">
        <v>905</v>
      </c>
      <c r="E413" s="288">
        <v>0.1</v>
      </c>
      <c r="F413" s="289">
        <v>37622</v>
      </c>
      <c r="G413" s="289" t="s">
        <v>88</v>
      </c>
      <c r="H413" s="291">
        <v>0.1</v>
      </c>
      <c r="I413" s="287">
        <f>IF(ISNUMBER(SEARCH('2023 i 2024'!$C$2, D413)), 1, 0)</f>
        <v>0</v>
      </c>
    </row>
    <row r="414" spans="1:9" x14ac:dyDescent="0.3">
      <c r="A414" s="286">
        <v>275</v>
      </c>
      <c r="B414" s="287">
        <v>300</v>
      </c>
      <c r="C414" s="287">
        <f t="shared" si="6"/>
        <v>1</v>
      </c>
      <c r="D414" s="287" t="s">
        <v>907</v>
      </c>
      <c r="E414" s="288">
        <v>0.08</v>
      </c>
      <c r="F414" s="289">
        <v>37622</v>
      </c>
      <c r="G414" s="289" t="s">
        <v>88</v>
      </c>
      <c r="H414" s="291">
        <v>0.08</v>
      </c>
      <c r="I414" s="287">
        <f>IF(ISNUMBER(SEARCH('2023 i 2024'!$C$2, D414)), 1, 0)</f>
        <v>0</v>
      </c>
    </row>
    <row r="415" spans="1:9" x14ac:dyDescent="0.3">
      <c r="A415" s="302">
        <v>276</v>
      </c>
      <c r="B415" s="303">
        <v>595</v>
      </c>
      <c r="C415" s="287">
        <f t="shared" si="6"/>
        <v>2</v>
      </c>
      <c r="D415" s="302" t="s">
        <v>909</v>
      </c>
      <c r="E415" s="293">
        <v>0.01</v>
      </c>
      <c r="F415" s="289">
        <v>37316</v>
      </c>
      <c r="G415" s="289" t="s">
        <v>637</v>
      </c>
      <c r="H415" s="325">
        <v>0</v>
      </c>
      <c r="I415" s="287">
        <f>IF(ISNUMBER(SEARCH('2023 i 2024'!$C$2, D415)), 1, 0)</f>
        <v>0</v>
      </c>
    </row>
    <row r="416" spans="1:9" x14ac:dyDescent="0.3">
      <c r="A416" s="302">
        <v>276</v>
      </c>
      <c r="B416" s="303">
        <v>595</v>
      </c>
      <c r="C416" s="287">
        <f t="shared" si="6"/>
        <v>2</v>
      </c>
      <c r="D416" s="302" t="s">
        <v>909</v>
      </c>
      <c r="E416" s="293">
        <v>0</v>
      </c>
      <c r="F416" s="289">
        <v>44197</v>
      </c>
      <c r="G416" s="289" t="s">
        <v>212</v>
      </c>
      <c r="H416" s="325">
        <v>0</v>
      </c>
      <c r="I416" s="287">
        <f>IF(ISNUMBER(SEARCH('2023 i 2024'!$C$2, D416)), 1, 0)</f>
        <v>0</v>
      </c>
    </row>
    <row r="417" spans="1:9" x14ac:dyDescent="0.3">
      <c r="A417" s="286">
        <v>277</v>
      </c>
      <c r="B417" s="307">
        <v>413</v>
      </c>
      <c r="C417" s="287">
        <f t="shared" si="6"/>
        <v>1</v>
      </c>
      <c r="D417" s="307" t="s">
        <v>912</v>
      </c>
      <c r="E417" s="293">
        <v>0.1</v>
      </c>
      <c r="F417" s="289">
        <v>42221</v>
      </c>
      <c r="G417" s="289" t="s">
        <v>914</v>
      </c>
      <c r="H417" s="306">
        <v>0.1</v>
      </c>
      <c r="I417" s="287">
        <f>IF(ISNUMBER(SEARCH('2023 i 2024'!$C$2, D417)), 1, 0)</f>
        <v>0</v>
      </c>
    </row>
    <row r="418" spans="1:9" x14ac:dyDescent="0.3">
      <c r="A418" s="286">
        <v>278</v>
      </c>
      <c r="B418" s="287">
        <v>171</v>
      </c>
      <c r="C418" s="287">
        <f t="shared" si="6"/>
        <v>1</v>
      </c>
      <c r="D418" s="286" t="s">
        <v>915</v>
      </c>
      <c r="E418" s="288">
        <v>0.1</v>
      </c>
      <c r="F418" s="289">
        <v>38718</v>
      </c>
      <c r="G418" s="289" t="s">
        <v>113</v>
      </c>
      <c r="H418" s="291">
        <v>0.1</v>
      </c>
      <c r="I418" s="287">
        <f>IF(ISNUMBER(SEARCH('2023 i 2024'!$C$2, D418)), 1, 0)</f>
        <v>0</v>
      </c>
    </row>
    <row r="419" spans="1:9" x14ac:dyDescent="0.3">
      <c r="A419" s="313">
        <v>279</v>
      </c>
      <c r="B419" s="319">
        <v>389</v>
      </c>
      <c r="C419" s="287">
        <f t="shared" si="6"/>
        <v>3</v>
      </c>
      <c r="D419" s="328" t="s">
        <v>918</v>
      </c>
      <c r="E419" s="288">
        <v>0.12</v>
      </c>
      <c r="F419" s="289">
        <v>37257</v>
      </c>
      <c r="G419" s="289" t="s">
        <v>34</v>
      </c>
      <c r="H419" s="325">
        <v>0</v>
      </c>
      <c r="I419" s="287">
        <f>IF(ISNUMBER(SEARCH('2023 i 2024'!$C$2, D419)), 1, 0)</f>
        <v>0</v>
      </c>
    </row>
    <row r="420" spans="1:9" x14ac:dyDescent="0.3">
      <c r="A420" s="313">
        <v>279</v>
      </c>
      <c r="B420" s="319">
        <v>389</v>
      </c>
      <c r="C420" s="287">
        <f t="shared" si="6"/>
        <v>3</v>
      </c>
      <c r="D420" s="328" t="s">
        <v>918</v>
      </c>
      <c r="E420" s="288">
        <v>0.08</v>
      </c>
      <c r="F420" s="289">
        <v>38384</v>
      </c>
      <c r="G420" s="289" t="s">
        <v>920</v>
      </c>
      <c r="H420" s="325">
        <v>0</v>
      </c>
      <c r="I420" s="287">
        <f>IF(ISNUMBER(SEARCH('2023 i 2024'!$C$2, D420)), 1, 0)</f>
        <v>0</v>
      </c>
    </row>
    <row r="421" spans="1:9" x14ac:dyDescent="0.3">
      <c r="A421" s="313">
        <v>279</v>
      </c>
      <c r="B421" s="319">
        <v>389</v>
      </c>
      <c r="C421" s="287">
        <f t="shared" si="6"/>
        <v>3</v>
      </c>
      <c r="D421" s="328" t="s">
        <v>918</v>
      </c>
      <c r="E421" s="288">
        <v>0</v>
      </c>
      <c r="F421" s="289">
        <v>43831</v>
      </c>
      <c r="G421" s="289" t="s">
        <v>256</v>
      </c>
      <c r="H421" s="325">
        <v>0</v>
      </c>
      <c r="I421" s="287">
        <f>IF(ISNUMBER(SEARCH('2023 i 2024'!$C$2, D421)), 1, 0)</f>
        <v>0</v>
      </c>
    </row>
    <row r="422" spans="1:9" x14ac:dyDescent="0.3">
      <c r="A422" s="302">
        <v>280</v>
      </c>
      <c r="B422" s="337" t="s">
        <v>922</v>
      </c>
      <c r="C422" s="287">
        <f t="shared" si="6"/>
        <v>1</v>
      </c>
      <c r="D422" s="302" t="s">
        <v>923</v>
      </c>
      <c r="E422" s="293">
        <v>0.08</v>
      </c>
      <c r="F422" s="289">
        <v>40179</v>
      </c>
      <c r="G422" s="289" t="s">
        <v>179</v>
      </c>
      <c r="H422" s="306">
        <v>0.08</v>
      </c>
      <c r="I422" s="287">
        <f>IF(ISNUMBER(SEARCH('2023 i 2024'!$C$2, D422)), 1, 0)</f>
        <v>0</v>
      </c>
    </row>
    <row r="423" spans="1:9" x14ac:dyDescent="0.3">
      <c r="A423" s="302">
        <v>281</v>
      </c>
      <c r="B423" s="287">
        <v>148</v>
      </c>
      <c r="C423" s="287">
        <f t="shared" si="6"/>
        <v>1</v>
      </c>
      <c r="D423" s="286" t="s">
        <v>925</v>
      </c>
      <c r="E423" s="288">
        <v>0.1</v>
      </c>
      <c r="F423" s="289">
        <v>37257</v>
      </c>
      <c r="G423" s="289" t="s">
        <v>34</v>
      </c>
      <c r="H423" s="291">
        <v>0.1</v>
      </c>
      <c r="I423" s="287">
        <f>IF(ISNUMBER(SEARCH('2023 i 2024'!$C$2, D423)), 1, 0)</f>
        <v>0</v>
      </c>
    </row>
    <row r="424" spans="1:9" x14ac:dyDescent="0.3">
      <c r="A424" s="302">
        <v>282</v>
      </c>
      <c r="B424" s="287">
        <v>513</v>
      </c>
      <c r="C424" s="287">
        <f t="shared" si="6"/>
        <v>1</v>
      </c>
      <c r="D424" s="287" t="s">
        <v>926</v>
      </c>
      <c r="E424" s="288">
        <v>7.0000000000000007E-2</v>
      </c>
      <c r="F424" s="289">
        <v>37257</v>
      </c>
      <c r="G424" s="289" t="s">
        <v>34</v>
      </c>
      <c r="H424" s="291">
        <v>7.0000000000000007E-2</v>
      </c>
      <c r="I424" s="287">
        <f>IF(ISNUMBER(SEARCH('2023 i 2024'!$C$2, D424)), 1, 0)</f>
        <v>0</v>
      </c>
    </row>
    <row r="425" spans="1:9" x14ac:dyDescent="0.3">
      <c r="A425" s="302">
        <v>283</v>
      </c>
      <c r="B425" s="303">
        <v>314</v>
      </c>
      <c r="C425" s="287">
        <f t="shared" si="6"/>
        <v>2</v>
      </c>
      <c r="D425" s="302" t="s">
        <v>607</v>
      </c>
      <c r="E425" s="293">
        <v>0.1</v>
      </c>
      <c r="F425" s="289">
        <v>39083</v>
      </c>
      <c r="G425" s="289" t="s">
        <v>284</v>
      </c>
      <c r="H425" s="304">
        <v>0.05</v>
      </c>
      <c r="I425" s="287">
        <f>IF(ISNUMBER(SEARCH('2023 i 2024'!$C$2, D425)), 1, 0)</f>
        <v>0</v>
      </c>
    </row>
    <row r="426" spans="1:9" x14ac:dyDescent="0.3">
      <c r="A426" s="302">
        <v>283</v>
      </c>
      <c r="B426" s="303">
        <v>314</v>
      </c>
      <c r="C426" s="287">
        <f t="shared" si="6"/>
        <v>2</v>
      </c>
      <c r="D426" s="302" t="s">
        <v>607</v>
      </c>
      <c r="E426" s="293">
        <v>0.05</v>
      </c>
      <c r="F426" s="289">
        <v>43739</v>
      </c>
      <c r="G426" s="289" t="s">
        <v>929</v>
      </c>
      <c r="H426" s="304">
        <v>0.05</v>
      </c>
      <c r="I426" s="287">
        <f>IF(ISNUMBER(SEARCH('2023 i 2024'!$C$2, D426)), 1, 0)</f>
        <v>0</v>
      </c>
    </row>
    <row r="427" spans="1:9" x14ac:dyDescent="0.3">
      <c r="A427" s="302">
        <v>284</v>
      </c>
      <c r="B427" s="303">
        <v>155</v>
      </c>
      <c r="C427" s="287">
        <f t="shared" si="6"/>
        <v>2</v>
      </c>
      <c r="D427" s="303" t="s">
        <v>931</v>
      </c>
      <c r="E427" s="293">
        <v>0.12</v>
      </c>
      <c r="F427" s="289">
        <v>37226</v>
      </c>
      <c r="G427" s="289" t="s">
        <v>933</v>
      </c>
      <c r="H427" s="304">
        <v>0.06</v>
      </c>
      <c r="I427" s="287">
        <f>IF(ISNUMBER(SEARCH('2023 i 2024'!$C$2, D427)), 1, 0)</f>
        <v>0</v>
      </c>
    </row>
    <row r="428" spans="1:9" x14ac:dyDescent="0.3">
      <c r="A428" s="302">
        <v>284</v>
      </c>
      <c r="B428" s="303">
        <v>155</v>
      </c>
      <c r="C428" s="287">
        <f t="shared" si="6"/>
        <v>2</v>
      </c>
      <c r="D428" s="303" t="s">
        <v>931</v>
      </c>
      <c r="E428" s="293">
        <v>0.06</v>
      </c>
      <c r="F428" s="289">
        <v>44166</v>
      </c>
      <c r="G428" s="289" t="s">
        <v>935</v>
      </c>
      <c r="H428" s="304">
        <v>0.06</v>
      </c>
      <c r="I428" s="287">
        <f>IF(ISNUMBER(SEARCH('2023 i 2024'!$C$2, D428)), 1, 0)</f>
        <v>0</v>
      </c>
    </row>
    <row r="429" spans="1:9" x14ac:dyDescent="0.3">
      <c r="A429" s="302">
        <v>285</v>
      </c>
      <c r="B429" s="309" t="s">
        <v>936</v>
      </c>
      <c r="C429" s="287">
        <f t="shared" si="6"/>
        <v>1</v>
      </c>
      <c r="D429" s="286" t="s">
        <v>937</v>
      </c>
      <c r="E429" s="288">
        <v>0.03</v>
      </c>
      <c r="F429" s="289">
        <v>37257</v>
      </c>
      <c r="G429" s="289" t="s">
        <v>34</v>
      </c>
      <c r="H429" s="291">
        <v>0.03</v>
      </c>
      <c r="I429" s="287">
        <f>IF(ISNUMBER(SEARCH('2023 i 2024'!$C$2, D429)), 1, 0)</f>
        <v>0</v>
      </c>
    </row>
    <row r="430" spans="1:9" x14ac:dyDescent="0.3">
      <c r="A430" s="302">
        <v>286</v>
      </c>
      <c r="B430" s="309" t="s">
        <v>938</v>
      </c>
      <c r="C430" s="287">
        <f t="shared" si="6"/>
        <v>1</v>
      </c>
      <c r="D430" s="286" t="s">
        <v>939</v>
      </c>
      <c r="E430" s="288">
        <v>0.05</v>
      </c>
      <c r="F430" s="289">
        <v>37288</v>
      </c>
      <c r="G430" s="290" t="s">
        <v>941</v>
      </c>
      <c r="H430" s="291">
        <v>0.05</v>
      </c>
      <c r="I430" s="287">
        <f>IF(ISNUMBER(SEARCH('2023 i 2024'!$C$2, D430)), 1, 0)</f>
        <v>0</v>
      </c>
    </row>
    <row r="431" spans="1:9" ht="15.75" customHeight="1" x14ac:dyDescent="0.3">
      <c r="A431" s="302">
        <v>287</v>
      </c>
      <c r="B431" s="287">
        <v>591</v>
      </c>
      <c r="C431" s="287">
        <f t="shared" si="6"/>
        <v>1</v>
      </c>
      <c r="D431" s="286" t="s">
        <v>942</v>
      </c>
      <c r="E431" s="288">
        <v>0.06</v>
      </c>
      <c r="F431" s="289">
        <v>37257</v>
      </c>
      <c r="G431" s="289" t="s">
        <v>34</v>
      </c>
      <c r="H431" s="291">
        <v>0.06</v>
      </c>
      <c r="I431" s="287">
        <f>IF(ISNUMBER(SEARCH('2023 i 2024'!$C$2, D431)), 1, 0)</f>
        <v>0</v>
      </c>
    </row>
    <row r="432" spans="1:9" x14ac:dyDescent="0.3">
      <c r="A432" s="302">
        <v>288</v>
      </c>
      <c r="B432" s="287">
        <v>522</v>
      </c>
      <c r="C432" s="287">
        <f t="shared" si="6"/>
        <v>1</v>
      </c>
      <c r="D432" s="286" t="s">
        <v>943</v>
      </c>
      <c r="E432" s="288">
        <v>0.06</v>
      </c>
      <c r="F432" s="289">
        <v>37257</v>
      </c>
      <c r="G432" s="289" t="s">
        <v>34</v>
      </c>
      <c r="H432" s="291">
        <v>0.06</v>
      </c>
      <c r="I432" s="287">
        <f>IF(ISNUMBER(SEARCH('2023 i 2024'!$C$2, D432)), 1, 0)</f>
        <v>0</v>
      </c>
    </row>
    <row r="433" spans="1:9" ht="14.25" customHeight="1" x14ac:dyDescent="0.3">
      <c r="A433" s="302">
        <v>289</v>
      </c>
      <c r="B433" s="287">
        <v>528</v>
      </c>
      <c r="C433" s="287">
        <f t="shared" si="6"/>
        <v>1</v>
      </c>
      <c r="D433" s="286" t="s">
        <v>944</v>
      </c>
      <c r="E433" s="288">
        <v>0.08</v>
      </c>
      <c r="F433" s="289">
        <v>37257</v>
      </c>
      <c r="G433" s="290" t="s">
        <v>18</v>
      </c>
      <c r="H433" s="291">
        <v>0.08</v>
      </c>
      <c r="I433" s="287">
        <f>IF(ISNUMBER(SEARCH('2023 i 2024'!$C$2, D433)), 1, 0)</f>
        <v>0</v>
      </c>
    </row>
    <row r="434" spans="1:9" x14ac:dyDescent="0.3">
      <c r="A434" s="311">
        <v>290</v>
      </c>
      <c r="B434" s="328">
        <v>337</v>
      </c>
      <c r="C434" s="287">
        <f t="shared" si="6"/>
        <v>2</v>
      </c>
      <c r="D434" s="311" t="s">
        <v>945</v>
      </c>
      <c r="E434" s="288">
        <v>0.03</v>
      </c>
      <c r="F434" s="289">
        <v>37591</v>
      </c>
      <c r="G434" s="289" t="s">
        <v>705</v>
      </c>
      <c r="H434" s="316">
        <v>0.06</v>
      </c>
      <c r="I434" s="287">
        <f>IF(ISNUMBER(SEARCH('2023 i 2024'!$C$2, D434)), 1, 0)</f>
        <v>0</v>
      </c>
    </row>
    <row r="435" spans="1:9" x14ac:dyDescent="0.3">
      <c r="A435" s="311">
        <v>290</v>
      </c>
      <c r="B435" s="328">
        <v>337</v>
      </c>
      <c r="C435" s="287">
        <f t="shared" si="6"/>
        <v>2</v>
      </c>
      <c r="D435" s="311" t="s">
        <v>945</v>
      </c>
      <c r="E435" s="288">
        <v>0.06</v>
      </c>
      <c r="F435" s="289">
        <v>38749</v>
      </c>
      <c r="G435" s="289" t="s">
        <v>119</v>
      </c>
      <c r="H435" s="316">
        <v>0.06</v>
      </c>
      <c r="I435" s="287">
        <f>IF(ISNUMBER(SEARCH('2023 i 2024'!$C$2, D435)), 1, 0)</f>
        <v>0</v>
      </c>
    </row>
    <row r="436" spans="1:9" ht="15.25" customHeight="1" x14ac:dyDescent="0.3">
      <c r="A436" s="313">
        <v>291</v>
      </c>
      <c r="B436" s="287">
        <v>587</v>
      </c>
      <c r="C436" s="287">
        <f t="shared" si="6"/>
        <v>1</v>
      </c>
      <c r="D436" s="286" t="s">
        <v>947</v>
      </c>
      <c r="E436" s="288">
        <v>7.0000000000000007E-2</v>
      </c>
      <c r="F436" s="289">
        <v>37622</v>
      </c>
      <c r="G436" s="289" t="s">
        <v>88</v>
      </c>
      <c r="H436" s="291">
        <v>7.0000000000000007E-2</v>
      </c>
      <c r="I436" s="287">
        <f>IF(ISNUMBER(SEARCH('2023 i 2024'!$C$2, D436)), 1, 0)</f>
        <v>0</v>
      </c>
    </row>
    <row r="437" spans="1:9" x14ac:dyDescent="0.3">
      <c r="A437" s="313">
        <v>292</v>
      </c>
      <c r="B437" s="287">
        <v>511</v>
      </c>
      <c r="C437" s="287">
        <f t="shared" si="6"/>
        <v>1</v>
      </c>
      <c r="D437" s="287" t="s">
        <v>948</v>
      </c>
      <c r="E437" s="288">
        <v>0.1</v>
      </c>
      <c r="F437" s="289">
        <v>37257</v>
      </c>
      <c r="G437" s="289" t="s">
        <v>34</v>
      </c>
      <c r="H437" s="291">
        <v>0.1</v>
      </c>
      <c r="I437" s="287">
        <f>IF(ISNUMBER(SEARCH('2023 i 2024'!$C$2, D437)), 1, 0)</f>
        <v>0</v>
      </c>
    </row>
    <row r="438" spans="1:9" x14ac:dyDescent="0.3">
      <c r="A438" s="302">
        <v>293</v>
      </c>
      <c r="B438" s="303">
        <v>409</v>
      </c>
      <c r="C438" s="287">
        <f t="shared" si="6"/>
        <v>2</v>
      </c>
      <c r="D438" s="303" t="s">
        <v>950</v>
      </c>
      <c r="E438" s="288">
        <v>0.1</v>
      </c>
      <c r="F438" s="289">
        <v>37257</v>
      </c>
      <c r="G438" s="289" t="s">
        <v>34</v>
      </c>
      <c r="H438" s="304">
        <v>0.15</v>
      </c>
      <c r="I438" s="287">
        <f>IF(ISNUMBER(SEARCH('2023 i 2024'!$C$2, D438)), 1, 0)</f>
        <v>0</v>
      </c>
    </row>
    <row r="439" spans="1:9" x14ac:dyDescent="0.3">
      <c r="A439" s="302">
        <v>293</v>
      </c>
      <c r="B439" s="303">
        <v>409</v>
      </c>
      <c r="C439" s="287">
        <f t="shared" si="6"/>
        <v>2</v>
      </c>
      <c r="D439" s="303" t="s">
        <v>950</v>
      </c>
      <c r="E439" s="293">
        <v>0.15</v>
      </c>
      <c r="F439" s="289">
        <v>43040</v>
      </c>
      <c r="G439" s="289" t="s">
        <v>953</v>
      </c>
      <c r="H439" s="304">
        <v>0.15</v>
      </c>
      <c r="I439" s="287">
        <f>IF(ISNUMBER(SEARCH('2023 i 2024'!$C$2, D439)), 1, 0)</f>
        <v>0</v>
      </c>
    </row>
    <row r="440" spans="1:9" x14ac:dyDescent="0.3">
      <c r="A440" s="305">
        <v>294</v>
      </c>
      <c r="B440" s="307">
        <v>341</v>
      </c>
      <c r="C440" s="287">
        <f t="shared" si="6"/>
        <v>2</v>
      </c>
      <c r="D440" s="302" t="s">
        <v>954</v>
      </c>
      <c r="E440" s="293">
        <v>0.08</v>
      </c>
      <c r="F440" s="289">
        <v>37257</v>
      </c>
      <c r="G440" s="289" t="s">
        <v>34</v>
      </c>
      <c r="H440" s="304">
        <v>0.1</v>
      </c>
      <c r="I440" s="287">
        <f>IF(ISNUMBER(SEARCH('2023 i 2024'!$C$2, D440)), 1, 0)</f>
        <v>0</v>
      </c>
    </row>
    <row r="441" spans="1:9" x14ac:dyDescent="0.3">
      <c r="A441" s="305">
        <v>294</v>
      </c>
      <c r="B441" s="307">
        <v>341</v>
      </c>
      <c r="C441" s="287">
        <f t="shared" si="6"/>
        <v>2</v>
      </c>
      <c r="D441" s="302" t="s">
        <v>954</v>
      </c>
      <c r="E441" s="293">
        <v>0.1</v>
      </c>
      <c r="F441" s="289">
        <v>43101</v>
      </c>
      <c r="G441" s="289" t="s">
        <v>133</v>
      </c>
      <c r="H441" s="304">
        <v>0.1</v>
      </c>
      <c r="I441" s="287">
        <f>IF(ISNUMBER(SEARCH('2023 i 2024'!$C$2, D441)), 1, 0)</f>
        <v>0</v>
      </c>
    </row>
    <row r="442" spans="1:9" x14ac:dyDescent="0.3">
      <c r="A442" s="305">
        <v>295</v>
      </c>
      <c r="B442" s="307">
        <v>427</v>
      </c>
      <c r="C442" s="287">
        <f t="shared" si="6"/>
        <v>1</v>
      </c>
      <c r="D442" s="307" t="s">
        <v>957</v>
      </c>
      <c r="E442" s="293">
        <v>0.1</v>
      </c>
      <c r="F442" s="289">
        <v>43101</v>
      </c>
      <c r="G442" s="289" t="s">
        <v>133</v>
      </c>
      <c r="H442" s="306">
        <v>0.1</v>
      </c>
      <c r="I442" s="287">
        <f>IF(ISNUMBER(SEARCH('2023 i 2024'!$C$2, D442)), 1, 0)</f>
        <v>0</v>
      </c>
    </row>
    <row r="443" spans="1:9" x14ac:dyDescent="0.3">
      <c r="A443" s="302">
        <v>296</v>
      </c>
      <c r="B443" s="324" t="s">
        <v>959</v>
      </c>
      <c r="C443" s="287">
        <f t="shared" si="6"/>
        <v>5</v>
      </c>
      <c r="D443" s="302" t="s">
        <v>960</v>
      </c>
      <c r="E443" s="293">
        <v>0.1</v>
      </c>
      <c r="F443" s="289">
        <v>37257</v>
      </c>
      <c r="G443" s="289" t="s">
        <v>34</v>
      </c>
      <c r="H443" s="304">
        <v>0.1</v>
      </c>
      <c r="I443" s="287">
        <f>IF(ISNUMBER(SEARCH('2023 i 2024'!$C$2, D443)), 1, 0)</f>
        <v>0</v>
      </c>
    </row>
    <row r="444" spans="1:9" ht="15.75" customHeight="1" x14ac:dyDescent="0.3">
      <c r="A444" s="302">
        <v>296</v>
      </c>
      <c r="B444" s="324" t="s">
        <v>959</v>
      </c>
      <c r="C444" s="287">
        <f t="shared" si="6"/>
        <v>5</v>
      </c>
      <c r="D444" s="302" t="s">
        <v>960</v>
      </c>
      <c r="E444" s="293">
        <v>0</v>
      </c>
      <c r="F444" s="289">
        <v>38353</v>
      </c>
      <c r="G444" s="290" t="s">
        <v>961</v>
      </c>
      <c r="H444" s="304">
        <v>0.1</v>
      </c>
      <c r="I444" s="287">
        <f>IF(ISNUMBER(SEARCH('2023 i 2024'!$C$2, D444)), 1, 0)</f>
        <v>0</v>
      </c>
    </row>
    <row r="445" spans="1:9" ht="15.75" customHeight="1" x14ac:dyDescent="0.3">
      <c r="A445" s="302">
        <v>296</v>
      </c>
      <c r="B445" s="324" t="s">
        <v>959</v>
      </c>
      <c r="C445" s="287">
        <f t="shared" si="6"/>
        <v>5</v>
      </c>
      <c r="D445" s="302" t="s">
        <v>960</v>
      </c>
      <c r="E445" s="293">
        <v>0.1</v>
      </c>
      <c r="F445" s="289">
        <v>38718</v>
      </c>
      <c r="G445" s="289" t="s">
        <v>113</v>
      </c>
      <c r="H445" s="304">
        <v>0.1</v>
      </c>
      <c r="I445" s="287">
        <f>IF(ISNUMBER(SEARCH('2023 i 2024'!$C$2, D445)), 1, 0)</f>
        <v>0</v>
      </c>
    </row>
    <row r="446" spans="1:9" ht="15.75" customHeight="1" x14ac:dyDescent="0.3">
      <c r="A446" s="302">
        <v>296</v>
      </c>
      <c r="B446" s="324" t="s">
        <v>959</v>
      </c>
      <c r="C446" s="287">
        <f t="shared" si="6"/>
        <v>5</v>
      </c>
      <c r="D446" s="302" t="s">
        <v>960</v>
      </c>
      <c r="E446" s="293">
        <v>0</v>
      </c>
      <c r="F446" s="289">
        <v>43040</v>
      </c>
      <c r="G446" s="289" t="s">
        <v>953</v>
      </c>
      <c r="H446" s="304">
        <v>0.1</v>
      </c>
      <c r="I446" s="287">
        <f>IF(ISNUMBER(SEARCH('2023 i 2024'!$C$2, D446)), 1, 0)</f>
        <v>0</v>
      </c>
    </row>
    <row r="447" spans="1:9" ht="15.75" customHeight="1" x14ac:dyDescent="0.3">
      <c r="A447" s="302">
        <v>296</v>
      </c>
      <c r="B447" s="324" t="s">
        <v>959</v>
      </c>
      <c r="C447" s="287">
        <f t="shared" si="6"/>
        <v>5</v>
      </c>
      <c r="D447" s="302" t="s">
        <v>960</v>
      </c>
      <c r="E447" s="293">
        <v>0.1</v>
      </c>
      <c r="F447" s="289">
        <v>43070</v>
      </c>
      <c r="G447" s="289" t="s">
        <v>964</v>
      </c>
      <c r="H447" s="304">
        <v>0.1</v>
      </c>
      <c r="I447" s="287">
        <f>IF(ISNUMBER(SEARCH('2023 i 2024'!$C$2, D447)), 1, 0)</f>
        <v>0</v>
      </c>
    </row>
    <row r="448" spans="1:9" ht="12.75" customHeight="1" x14ac:dyDescent="0.3">
      <c r="A448" s="292">
        <v>297</v>
      </c>
      <c r="B448" s="283">
        <v>267</v>
      </c>
      <c r="C448" s="287">
        <f t="shared" si="6"/>
        <v>2</v>
      </c>
      <c r="D448" s="292" t="s">
        <v>965</v>
      </c>
      <c r="E448" s="293">
        <v>0.02</v>
      </c>
      <c r="F448" s="289">
        <v>37257</v>
      </c>
      <c r="G448" s="289" t="s">
        <v>34</v>
      </c>
      <c r="H448" s="285">
        <v>0.03</v>
      </c>
      <c r="I448" s="287">
        <f>IF(ISNUMBER(SEARCH('2023 i 2024'!$C$2, D448)), 1, 0)</f>
        <v>0</v>
      </c>
    </row>
    <row r="449" spans="1:9" x14ac:dyDescent="0.3">
      <c r="A449" s="292">
        <v>297</v>
      </c>
      <c r="B449" s="283">
        <v>267</v>
      </c>
      <c r="C449" s="287">
        <f t="shared" si="6"/>
        <v>2</v>
      </c>
      <c r="D449" s="292" t="s">
        <v>965</v>
      </c>
      <c r="E449" s="293">
        <v>0.03</v>
      </c>
      <c r="F449" s="289">
        <v>42054</v>
      </c>
      <c r="G449" s="289" t="s">
        <v>967</v>
      </c>
      <c r="H449" s="285">
        <v>0.03</v>
      </c>
      <c r="I449" s="287">
        <f>IF(ISNUMBER(SEARCH('2023 i 2024'!$C$2, D449)), 1, 0)</f>
        <v>0</v>
      </c>
    </row>
    <row r="450" spans="1:9" ht="14.25" customHeight="1" x14ac:dyDescent="0.3">
      <c r="A450" s="286">
        <v>298</v>
      </c>
      <c r="B450" s="287">
        <v>358</v>
      </c>
      <c r="C450" s="287">
        <f t="shared" si="6"/>
        <v>1</v>
      </c>
      <c r="D450" s="286" t="s">
        <v>968</v>
      </c>
      <c r="E450" s="288">
        <v>0.05</v>
      </c>
      <c r="F450" s="289">
        <v>37288</v>
      </c>
      <c r="G450" s="289" t="s">
        <v>108</v>
      </c>
      <c r="H450" s="291">
        <v>0.05</v>
      </c>
      <c r="I450" s="287">
        <f>IF(ISNUMBER(SEARCH('2023 i 2024'!$C$2, D450)), 1, 0)</f>
        <v>0</v>
      </c>
    </row>
    <row r="451" spans="1:9" x14ac:dyDescent="0.3">
      <c r="A451" s="286">
        <v>299</v>
      </c>
      <c r="B451" s="287">
        <v>592</v>
      </c>
      <c r="C451" s="287">
        <f t="shared" ref="C451:C481" si="7">COUNTIF(B:B,B451)</f>
        <v>1</v>
      </c>
      <c r="D451" s="286" t="s">
        <v>969</v>
      </c>
      <c r="E451" s="288">
        <v>0.1</v>
      </c>
      <c r="F451" s="289">
        <v>37257</v>
      </c>
      <c r="G451" s="289" t="s">
        <v>34</v>
      </c>
      <c r="H451" s="291">
        <v>0.1</v>
      </c>
      <c r="I451" s="287">
        <f>IF(ISNUMBER(SEARCH('2023 i 2024'!$C$2, D451)), 1, 0)</f>
        <v>0</v>
      </c>
    </row>
    <row r="452" spans="1:9" x14ac:dyDescent="0.3">
      <c r="A452" s="286">
        <v>300</v>
      </c>
      <c r="B452" s="287">
        <v>492</v>
      </c>
      <c r="C452" s="287">
        <f t="shared" si="7"/>
        <v>1</v>
      </c>
      <c r="D452" s="307" t="s">
        <v>971</v>
      </c>
      <c r="E452" s="293">
        <v>0.03</v>
      </c>
      <c r="F452" s="289">
        <v>37288</v>
      </c>
      <c r="G452" s="289" t="s">
        <v>108</v>
      </c>
      <c r="H452" s="306">
        <v>0.03</v>
      </c>
      <c r="I452" s="287">
        <f>IF(ISNUMBER(SEARCH('2023 i 2024'!$C$2, D452)), 1, 0)</f>
        <v>0</v>
      </c>
    </row>
    <row r="453" spans="1:9" ht="15.25" customHeight="1" x14ac:dyDescent="0.3">
      <c r="A453" s="286">
        <v>301</v>
      </c>
      <c r="B453" s="322">
        <v>197</v>
      </c>
      <c r="C453" s="287">
        <f t="shared" si="7"/>
        <v>1</v>
      </c>
      <c r="D453" s="283" t="s">
        <v>973</v>
      </c>
      <c r="E453" s="293">
        <v>0.05</v>
      </c>
      <c r="F453" s="289">
        <v>42005</v>
      </c>
      <c r="G453" s="289" t="s">
        <v>69</v>
      </c>
      <c r="H453" s="285">
        <v>0.05</v>
      </c>
      <c r="I453" s="287">
        <f>IF(ISNUMBER(SEARCH('2023 i 2024'!$C$2, D453)), 1, 0)</f>
        <v>0</v>
      </c>
    </row>
    <row r="454" spans="1:9" x14ac:dyDescent="0.3">
      <c r="A454" s="286">
        <v>302</v>
      </c>
      <c r="B454" s="287">
        <v>463</v>
      </c>
      <c r="C454" s="287">
        <f t="shared" si="7"/>
        <v>1</v>
      </c>
      <c r="D454" s="287" t="s">
        <v>975</v>
      </c>
      <c r="E454" s="288">
        <v>0.08</v>
      </c>
      <c r="F454" s="289">
        <v>37257</v>
      </c>
      <c r="G454" s="289" t="s">
        <v>34</v>
      </c>
      <c r="H454" s="291">
        <v>0.08</v>
      </c>
      <c r="I454" s="287">
        <f>IF(ISNUMBER(SEARCH('2023 i 2024'!$C$2, D454)), 1, 0)</f>
        <v>0</v>
      </c>
    </row>
    <row r="455" spans="1:9" x14ac:dyDescent="0.3">
      <c r="A455" s="286">
        <v>303</v>
      </c>
      <c r="B455" s="287">
        <v>181</v>
      </c>
      <c r="C455" s="287">
        <f t="shared" si="7"/>
        <v>1</v>
      </c>
      <c r="D455" s="287" t="s">
        <v>978</v>
      </c>
      <c r="E455" s="288">
        <v>0.12</v>
      </c>
      <c r="F455" s="289">
        <v>37257</v>
      </c>
      <c r="G455" s="289" t="s">
        <v>34</v>
      </c>
      <c r="H455" s="291">
        <v>0.12</v>
      </c>
      <c r="I455" s="287">
        <f>IF(ISNUMBER(SEARCH('2023 i 2024'!$C$2, D455)), 1, 0)</f>
        <v>0</v>
      </c>
    </row>
    <row r="456" spans="1:9" ht="15.25" customHeight="1" x14ac:dyDescent="0.3">
      <c r="A456" s="286">
        <v>304</v>
      </c>
      <c r="B456" s="287">
        <v>406</v>
      </c>
      <c r="C456" s="287">
        <f t="shared" si="7"/>
        <v>1</v>
      </c>
      <c r="D456" s="287" t="s">
        <v>980</v>
      </c>
      <c r="E456" s="288">
        <v>0.1</v>
      </c>
      <c r="F456" s="289">
        <v>37257</v>
      </c>
      <c r="G456" s="289" t="s">
        <v>34</v>
      </c>
      <c r="H456" s="291">
        <v>0.1</v>
      </c>
      <c r="I456" s="287">
        <f>IF(ISNUMBER(SEARCH('2023 i 2024'!$C$2, D456)), 1, 0)</f>
        <v>0</v>
      </c>
    </row>
    <row r="457" spans="1:9" x14ac:dyDescent="0.3">
      <c r="A457" s="286">
        <v>305</v>
      </c>
      <c r="B457" s="309" t="s">
        <v>981</v>
      </c>
      <c r="C457" s="287">
        <f t="shared" si="7"/>
        <v>1</v>
      </c>
      <c r="D457" s="286" t="s">
        <v>982</v>
      </c>
      <c r="E457" s="288">
        <v>7.0000000000000007E-2</v>
      </c>
      <c r="F457" s="289">
        <v>37316</v>
      </c>
      <c r="G457" s="289" t="s">
        <v>637</v>
      </c>
      <c r="H457" s="291">
        <v>7.0000000000000007E-2</v>
      </c>
      <c r="I457" s="287">
        <f>IF(ISNUMBER(SEARCH('2023 i 2024'!$C$2, D457)), 1, 0)</f>
        <v>0</v>
      </c>
    </row>
    <row r="458" spans="1:9" x14ac:dyDescent="0.3">
      <c r="A458" s="302">
        <v>306</v>
      </c>
      <c r="B458" s="303">
        <v>585</v>
      </c>
      <c r="C458" s="287">
        <f t="shared" si="7"/>
        <v>2</v>
      </c>
      <c r="D458" s="302" t="s">
        <v>983</v>
      </c>
      <c r="E458" s="293">
        <v>0.08</v>
      </c>
      <c r="F458" s="289">
        <v>37257</v>
      </c>
      <c r="G458" s="289" t="s">
        <v>34</v>
      </c>
      <c r="H458" s="304">
        <v>0</v>
      </c>
      <c r="I458" s="287">
        <f>IF(ISNUMBER(SEARCH('2023 i 2024'!$C$2, D458)), 1, 0)</f>
        <v>0</v>
      </c>
    </row>
    <row r="459" spans="1:9" x14ac:dyDescent="0.3">
      <c r="A459" s="302">
        <v>306</v>
      </c>
      <c r="B459" s="303">
        <v>585</v>
      </c>
      <c r="C459" s="287">
        <f t="shared" si="7"/>
        <v>2</v>
      </c>
      <c r="D459" s="302" t="s">
        <v>983</v>
      </c>
      <c r="E459" s="293">
        <v>0</v>
      </c>
      <c r="F459" s="289">
        <v>43952</v>
      </c>
      <c r="G459" s="289" t="s">
        <v>258</v>
      </c>
      <c r="H459" s="304">
        <v>0</v>
      </c>
      <c r="I459" s="287">
        <f>IF(ISNUMBER(SEARCH('2023 i 2024'!$C$2, D459)), 1, 0)</f>
        <v>0</v>
      </c>
    </row>
    <row r="460" spans="1:9" x14ac:dyDescent="0.3">
      <c r="A460" s="286">
        <v>307</v>
      </c>
      <c r="B460" s="339">
        <v>192</v>
      </c>
      <c r="C460" s="287">
        <f t="shared" si="7"/>
        <v>1</v>
      </c>
      <c r="D460" s="313" t="s">
        <v>984</v>
      </c>
      <c r="E460" s="288">
        <v>0.1</v>
      </c>
      <c r="F460" s="289">
        <v>41974</v>
      </c>
      <c r="G460" s="289" t="s">
        <v>985</v>
      </c>
      <c r="H460" s="312">
        <v>0.1</v>
      </c>
      <c r="I460" s="287">
        <f>IF(ISNUMBER(SEARCH('2023 i 2024'!$C$2, D460)), 1, 0)</f>
        <v>0</v>
      </c>
    </row>
    <row r="461" spans="1:9" ht="13" customHeight="1" x14ac:dyDescent="0.3">
      <c r="A461" s="313">
        <v>308</v>
      </c>
      <c r="B461" s="282" t="s">
        <v>988</v>
      </c>
      <c r="C461" s="287">
        <f t="shared" si="7"/>
        <v>2</v>
      </c>
      <c r="D461" s="282" t="s">
        <v>989</v>
      </c>
      <c r="E461" s="288">
        <v>0.15</v>
      </c>
      <c r="F461" s="289">
        <v>37257</v>
      </c>
      <c r="G461" s="289" t="s">
        <v>34</v>
      </c>
      <c r="H461" s="312">
        <v>0.1</v>
      </c>
      <c r="I461" s="287">
        <f>IF(ISNUMBER(SEARCH('2023 i 2024'!$C$2, D461)), 1, 0)</f>
        <v>0</v>
      </c>
    </row>
    <row r="462" spans="1:9" x14ac:dyDescent="0.3">
      <c r="A462" s="313">
        <v>308</v>
      </c>
      <c r="B462" s="282" t="s">
        <v>988</v>
      </c>
      <c r="C462" s="287">
        <f t="shared" si="7"/>
        <v>2</v>
      </c>
      <c r="D462" s="282" t="s">
        <v>989</v>
      </c>
      <c r="E462" s="288">
        <v>0.1</v>
      </c>
      <c r="F462" s="289">
        <v>41275</v>
      </c>
      <c r="G462" s="289" t="s">
        <v>992</v>
      </c>
      <c r="H462" s="312">
        <v>0.1</v>
      </c>
      <c r="I462" s="287">
        <f>IF(ISNUMBER(SEARCH('2023 i 2024'!$C$2, D462)), 1, 0)</f>
        <v>0</v>
      </c>
    </row>
    <row r="463" spans="1:9" x14ac:dyDescent="0.3">
      <c r="A463" s="313">
        <v>309</v>
      </c>
      <c r="B463" s="324">
        <v>598</v>
      </c>
      <c r="C463" s="287">
        <f t="shared" si="7"/>
        <v>2</v>
      </c>
      <c r="D463" s="302" t="s">
        <v>993</v>
      </c>
      <c r="E463" s="293">
        <v>0.08</v>
      </c>
      <c r="F463" s="289">
        <v>40276</v>
      </c>
      <c r="G463" s="289" t="s">
        <v>995</v>
      </c>
      <c r="H463" s="304">
        <v>0.1</v>
      </c>
      <c r="I463" s="287">
        <f>IF(ISNUMBER(SEARCH('2023 i 2024'!$C$2, D463)), 1, 0)</f>
        <v>0</v>
      </c>
    </row>
    <row r="464" spans="1:9" ht="15.25" customHeight="1" x14ac:dyDescent="0.3">
      <c r="A464" s="313">
        <v>309</v>
      </c>
      <c r="B464" s="324">
        <v>598</v>
      </c>
      <c r="C464" s="287">
        <f t="shared" si="7"/>
        <v>2</v>
      </c>
      <c r="D464" s="302" t="s">
        <v>993</v>
      </c>
      <c r="E464" s="293">
        <v>0.1</v>
      </c>
      <c r="F464" s="289">
        <v>42005</v>
      </c>
      <c r="G464" s="289" t="s">
        <v>69</v>
      </c>
      <c r="H464" s="304">
        <v>0.1</v>
      </c>
      <c r="I464" s="287">
        <f>IF(ISNUMBER(SEARCH('2023 i 2024'!$C$2, D464)), 1, 0)</f>
        <v>0</v>
      </c>
    </row>
    <row r="465" spans="1:9" ht="13" customHeight="1" x14ac:dyDescent="0.3">
      <c r="A465" s="313">
        <v>310</v>
      </c>
      <c r="B465" s="283">
        <v>198</v>
      </c>
      <c r="C465" s="287">
        <f t="shared" si="7"/>
        <v>2</v>
      </c>
      <c r="D465" s="292" t="s">
        <v>997</v>
      </c>
      <c r="E465" s="293">
        <v>7.4999999999999997E-2</v>
      </c>
      <c r="F465" s="289">
        <v>37257</v>
      </c>
      <c r="G465" s="289" t="s">
        <v>34</v>
      </c>
      <c r="H465" s="285">
        <v>0.1</v>
      </c>
      <c r="I465" s="287">
        <f>IF(ISNUMBER(SEARCH('2023 i 2024'!$C$2, D465)), 1, 0)</f>
        <v>0</v>
      </c>
    </row>
    <row r="466" spans="1:9" x14ac:dyDescent="0.3">
      <c r="A466" s="313">
        <v>310</v>
      </c>
      <c r="B466" s="283">
        <v>198</v>
      </c>
      <c r="C466" s="287">
        <f t="shared" si="7"/>
        <v>2</v>
      </c>
      <c r="D466" s="292" t="s">
        <v>997</v>
      </c>
      <c r="E466" s="293">
        <v>0.1</v>
      </c>
      <c r="F466" s="289">
        <v>42005</v>
      </c>
      <c r="G466" s="289" t="s">
        <v>69</v>
      </c>
      <c r="H466" s="285">
        <v>0.1</v>
      </c>
      <c r="I466" s="287">
        <f>IF(ISNUMBER(SEARCH('2023 i 2024'!$C$2, D466)), 1, 0)</f>
        <v>0</v>
      </c>
    </row>
    <row r="467" spans="1:9" x14ac:dyDescent="0.3">
      <c r="A467" s="286">
        <v>311</v>
      </c>
      <c r="B467" s="287">
        <v>268</v>
      </c>
      <c r="C467" s="287">
        <f t="shared" si="7"/>
        <v>1</v>
      </c>
      <c r="D467" s="286" t="s">
        <v>999</v>
      </c>
      <c r="E467" s="288">
        <v>0.1</v>
      </c>
      <c r="F467" s="289">
        <v>37316</v>
      </c>
      <c r="G467" s="290" t="s">
        <v>883</v>
      </c>
      <c r="H467" s="291">
        <v>0.1</v>
      </c>
      <c r="I467" s="287">
        <f>IF(ISNUMBER(SEARCH('2023 i 2024'!$C$2, D467)), 1, 0)</f>
        <v>0</v>
      </c>
    </row>
    <row r="468" spans="1:9" x14ac:dyDescent="0.3">
      <c r="A468" s="286">
        <v>312</v>
      </c>
      <c r="B468" s="287">
        <v>602</v>
      </c>
      <c r="C468" s="287">
        <f t="shared" si="7"/>
        <v>1</v>
      </c>
      <c r="D468" s="286" t="s">
        <v>1001</v>
      </c>
      <c r="E468" s="288">
        <v>0.1</v>
      </c>
      <c r="F468" s="289">
        <v>37196</v>
      </c>
      <c r="G468" s="289" t="s">
        <v>1003</v>
      </c>
      <c r="H468" s="291">
        <v>0.1</v>
      </c>
      <c r="I468" s="287">
        <f>IF(ISNUMBER(SEARCH('2023 i 2024'!$C$2, D468)), 1, 0)</f>
        <v>0</v>
      </c>
    </row>
    <row r="469" spans="1:9" x14ac:dyDescent="0.3">
      <c r="A469" s="286">
        <v>313</v>
      </c>
      <c r="B469" s="287">
        <v>204</v>
      </c>
      <c r="C469" s="287">
        <f t="shared" si="7"/>
        <v>1</v>
      </c>
      <c r="D469" s="287" t="s">
        <v>1005</v>
      </c>
      <c r="E469" s="288">
        <v>0.06</v>
      </c>
      <c r="F469" s="289">
        <v>37288</v>
      </c>
      <c r="G469" s="289" t="s">
        <v>108</v>
      </c>
      <c r="H469" s="291">
        <v>0.06</v>
      </c>
      <c r="I469" s="287">
        <f>IF(ISNUMBER(SEARCH('2023 i 2024'!$C$2, D469)), 1, 0)</f>
        <v>0</v>
      </c>
    </row>
    <row r="470" spans="1:9" x14ac:dyDescent="0.3">
      <c r="A470" s="286">
        <v>314</v>
      </c>
      <c r="B470" s="309" t="s">
        <v>1006</v>
      </c>
      <c r="C470" s="287">
        <f t="shared" si="7"/>
        <v>1</v>
      </c>
      <c r="D470" s="286" t="s">
        <v>1007</v>
      </c>
      <c r="E470" s="288">
        <v>0.1</v>
      </c>
      <c r="F470" s="289">
        <v>37257</v>
      </c>
      <c r="G470" s="289" t="s">
        <v>34</v>
      </c>
      <c r="H470" s="291">
        <v>0.1</v>
      </c>
      <c r="I470" s="287">
        <f>IF(ISNUMBER(SEARCH('2023 i 2024'!$C$2, D470)), 1, 0)</f>
        <v>0</v>
      </c>
    </row>
    <row r="471" spans="1:9" ht="15.25" customHeight="1" x14ac:dyDescent="0.3">
      <c r="A471" s="286">
        <v>315</v>
      </c>
      <c r="B471" s="287">
        <v>600</v>
      </c>
      <c r="C471" s="287">
        <f t="shared" si="7"/>
        <v>1</v>
      </c>
      <c r="D471" s="286" t="s">
        <v>1009</v>
      </c>
      <c r="E471" s="288">
        <v>0.05</v>
      </c>
      <c r="F471" s="289">
        <v>37257</v>
      </c>
      <c r="G471" s="289" t="s">
        <v>34</v>
      </c>
      <c r="H471" s="291">
        <v>0.05</v>
      </c>
      <c r="I471" s="287">
        <f>IF(ISNUMBER(SEARCH('2023 i 2024'!$C$2, D471)), 1, 0)</f>
        <v>0</v>
      </c>
    </row>
    <row r="472" spans="1:9" x14ac:dyDescent="0.3">
      <c r="A472" s="286">
        <v>316</v>
      </c>
      <c r="B472" s="287">
        <v>601</v>
      </c>
      <c r="C472" s="287">
        <f t="shared" si="7"/>
        <v>1</v>
      </c>
      <c r="D472" s="286" t="s">
        <v>1010</v>
      </c>
      <c r="E472" s="288">
        <v>0.1</v>
      </c>
      <c r="F472" s="289">
        <v>37288</v>
      </c>
      <c r="G472" s="289" t="s">
        <v>108</v>
      </c>
      <c r="H472" s="291">
        <v>0.1</v>
      </c>
      <c r="I472" s="287">
        <f>IF(ISNUMBER(SEARCH('2023 i 2024'!$C$2, D472)), 1, 0)</f>
        <v>0</v>
      </c>
    </row>
    <row r="473" spans="1:9" x14ac:dyDescent="0.3">
      <c r="A473" s="286">
        <v>317</v>
      </c>
      <c r="B473" s="287">
        <v>474</v>
      </c>
      <c r="C473" s="287">
        <f t="shared" si="7"/>
        <v>1</v>
      </c>
      <c r="D473" s="286" t="s">
        <v>1011</v>
      </c>
      <c r="E473" s="288">
        <v>0.09</v>
      </c>
      <c r="F473" s="289">
        <v>37257</v>
      </c>
      <c r="G473" s="289" t="s">
        <v>34</v>
      </c>
      <c r="H473" s="291">
        <v>0.09</v>
      </c>
      <c r="I473" s="287">
        <f>IF(ISNUMBER(SEARCH('2023 i 2024'!$C$2, D473)), 1, 0)</f>
        <v>0</v>
      </c>
    </row>
    <row r="474" spans="1:9" x14ac:dyDescent="0.3">
      <c r="A474" s="292">
        <v>318</v>
      </c>
      <c r="B474" s="303">
        <v>226</v>
      </c>
      <c r="C474" s="287">
        <f t="shared" si="7"/>
        <v>3</v>
      </c>
      <c r="D474" s="302" t="s">
        <v>1012</v>
      </c>
      <c r="E474" s="293">
        <v>0.01</v>
      </c>
      <c r="F474" s="289">
        <v>37257</v>
      </c>
      <c r="G474" s="289" t="s">
        <v>34</v>
      </c>
      <c r="H474" s="285">
        <v>0.1</v>
      </c>
      <c r="I474" s="287">
        <f>IF(ISNUMBER(SEARCH('2023 i 2024'!$C$2, D474)), 1, 0)</f>
        <v>0</v>
      </c>
    </row>
    <row r="475" spans="1:9" x14ac:dyDescent="0.3">
      <c r="A475" s="292">
        <v>318</v>
      </c>
      <c r="B475" s="303">
        <v>226</v>
      </c>
      <c r="C475" s="287">
        <f t="shared" si="7"/>
        <v>3</v>
      </c>
      <c r="D475" s="302" t="s">
        <v>1012</v>
      </c>
      <c r="E475" s="293">
        <v>0.03</v>
      </c>
      <c r="F475" s="289">
        <v>39114</v>
      </c>
      <c r="G475" s="289" t="s">
        <v>648</v>
      </c>
      <c r="H475" s="285">
        <v>0.1</v>
      </c>
      <c r="I475" s="287">
        <f>IF(ISNUMBER(SEARCH('2023 i 2024'!$C$2, D475)), 1, 0)</f>
        <v>0</v>
      </c>
    </row>
    <row r="476" spans="1:9" x14ac:dyDescent="0.3">
      <c r="A476" s="292">
        <v>318</v>
      </c>
      <c r="B476" s="303">
        <v>226</v>
      </c>
      <c r="C476" s="287">
        <f t="shared" si="7"/>
        <v>3</v>
      </c>
      <c r="D476" s="302" t="s">
        <v>1012</v>
      </c>
      <c r="E476" s="293">
        <v>0.1</v>
      </c>
      <c r="F476" s="289">
        <v>43070</v>
      </c>
      <c r="G476" s="289" t="s">
        <v>964</v>
      </c>
      <c r="H476" s="285">
        <v>0.1</v>
      </c>
      <c r="I476" s="287">
        <f>IF(ISNUMBER(SEARCH('2023 i 2024'!$C$2, D476)), 1, 0)</f>
        <v>0</v>
      </c>
    </row>
    <row r="477" spans="1:9" x14ac:dyDescent="0.3">
      <c r="A477" s="310">
        <v>319</v>
      </c>
      <c r="B477" s="319">
        <v>264</v>
      </c>
      <c r="C477" s="287">
        <f t="shared" si="7"/>
        <v>2</v>
      </c>
      <c r="D477" s="328" t="s">
        <v>1016</v>
      </c>
      <c r="E477" s="288">
        <v>0.1</v>
      </c>
      <c r="F477" s="289">
        <v>37257</v>
      </c>
      <c r="G477" s="289" t="s">
        <v>34</v>
      </c>
      <c r="H477" s="325">
        <v>0.08</v>
      </c>
      <c r="I477" s="287">
        <f>IF(ISNUMBER(SEARCH('2023 i 2024'!$C$2, D477)), 1, 0)</f>
        <v>0</v>
      </c>
    </row>
    <row r="478" spans="1:9" x14ac:dyDescent="0.3">
      <c r="A478" s="310">
        <v>319</v>
      </c>
      <c r="B478" s="319">
        <v>264</v>
      </c>
      <c r="C478" s="287">
        <f t="shared" si="7"/>
        <v>2</v>
      </c>
      <c r="D478" s="328" t="s">
        <v>1016</v>
      </c>
      <c r="E478" s="288">
        <v>0.08</v>
      </c>
      <c r="F478" s="289">
        <v>43831</v>
      </c>
      <c r="G478" s="289" t="s">
        <v>256</v>
      </c>
      <c r="H478" s="325">
        <v>0.08</v>
      </c>
      <c r="I478" s="287">
        <f>IF(ISNUMBER(SEARCH('2023 i 2024'!$C$2, D478)), 1, 0)</f>
        <v>0</v>
      </c>
    </row>
    <row r="479" spans="1:9" x14ac:dyDescent="0.3">
      <c r="A479" s="286">
        <v>320</v>
      </c>
      <c r="B479" s="303">
        <v>306</v>
      </c>
      <c r="C479" s="287">
        <f t="shared" si="7"/>
        <v>1</v>
      </c>
      <c r="D479" s="307" t="s">
        <v>1017</v>
      </c>
      <c r="E479" s="293">
        <v>0.1</v>
      </c>
      <c r="F479" s="289">
        <v>40848</v>
      </c>
      <c r="G479" s="289" t="s">
        <v>1019</v>
      </c>
      <c r="H479" s="306">
        <v>0.1</v>
      </c>
      <c r="I479" s="287">
        <f>IF(ISNUMBER(SEARCH('2023 i 2024'!$C$2, D479)), 1, 0)</f>
        <v>0</v>
      </c>
    </row>
    <row r="480" spans="1:9" x14ac:dyDescent="0.3">
      <c r="A480" s="286">
        <v>321</v>
      </c>
      <c r="B480" s="307">
        <v>335</v>
      </c>
      <c r="C480" s="287">
        <f t="shared" si="7"/>
        <v>1</v>
      </c>
      <c r="D480" s="307" t="s">
        <v>1020</v>
      </c>
      <c r="E480" s="293">
        <v>0.1</v>
      </c>
      <c r="F480" s="289">
        <v>42036</v>
      </c>
      <c r="G480" s="289" t="s">
        <v>783</v>
      </c>
      <c r="H480" s="306">
        <v>0.1</v>
      </c>
      <c r="I480" s="287">
        <f>IF(ISNUMBER(SEARCH('2023 i 2024'!$C$2, D480)), 1, 0)</f>
        <v>0</v>
      </c>
    </row>
    <row r="481" spans="1:9" x14ac:dyDescent="0.3">
      <c r="A481" s="286">
        <v>322</v>
      </c>
      <c r="B481" s="343">
        <v>219</v>
      </c>
      <c r="C481" s="287">
        <f t="shared" si="7"/>
        <v>1</v>
      </c>
      <c r="D481" s="343" t="s">
        <v>1021</v>
      </c>
      <c r="E481" s="293">
        <v>0.1</v>
      </c>
      <c r="F481" s="289">
        <v>42125</v>
      </c>
      <c r="G481" s="289" t="s">
        <v>1023</v>
      </c>
      <c r="H481" s="306">
        <v>0.1</v>
      </c>
      <c r="I481" s="287">
        <f>IF(ISNUMBER(SEARCH('2023 i 2024'!$C$2, D481)), 1, 0)</f>
        <v>0</v>
      </c>
    </row>
  </sheetData>
  <autoFilter ref="D1:D481" xr:uid="{416C5A8C-0128-9346-8199-E05AA086DFCD}"/>
  <pageMargins left="0.15748031496062992" right="0.15748031496062992" top="0.31496062992125984" bottom="0.59055118110236227" header="0.62992125984251968" footer="0.39370078740157483"/>
  <pageSetup paperSize="9" scale="71" orientation="portrait" r:id="rId1"/>
  <headerFooter alignWithMargins="0">
    <oddFooter>&amp;C&amp;P</oddFooter>
  </headerFooter>
  <rowBreaks count="6" manualBreakCount="6">
    <brk id="36" max="6" man="1"/>
    <brk id="88" max="6" man="1"/>
    <brk id="140" max="6" man="1"/>
    <brk id="201" max="6" man="1"/>
    <brk id="258" max="6" man="1"/>
    <brk id="37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4EA3-7A76-8643-AAAA-0F40ABD03E26}">
  <sheetPr codeName="Sheet8"/>
  <dimension ref="A1:B12"/>
  <sheetViews>
    <sheetView zoomScale="158" workbookViewId="0">
      <selection activeCell="A10" sqref="A10:G10"/>
    </sheetView>
  </sheetViews>
  <sheetFormatPr defaultColWidth="10.6640625" defaultRowHeight="15.5" x14ac:dyDescent="0.35"/>
  <cols>
    <col min="1" max="1" width="19" customWidth="1"/>
    <col min="2" max="2" width="12.83203125" bestFit="1" customWidth="1"/>
  </cols>
  <sheetData>
    <row r="1" spans="1:2" x14ac:dyDescent="0.35">
      <c r="A1" s="234" t="s">
        <v>2769</v>
      </c>
      <c r="B1" s="234" t="s">
        <v>2770</v>
      </c>
    </row>
    <row r="2" spans="1:2" x14ac:dyDescent="0.35">
      <c r="A2" t="s">
        <v>129</v>
      </c>
      <c r="B2" s="235">
        <v>4</v>
      </c>
    </row>
    <row r="3" spans="1:2" x14ac:dyDescent="0.35">
      <c r="A3" t="s">
        <v>238</v>
      </c>
      <c r="B3" s="235">
        <v>4</v>
      </c>
    </row>
    <row r="4" spans="1:2" x14ac:dyDescent="0.35">
      <c r="A4" t="s">
        <v>248</v>
      </c>
      <c r="B4" s="235">
        <v>5</v>
      </c>
    </row>
    <row r="5" spans="1:2" x14ac:dyDescent="0.35">
      <c r="A5" t="s">
        <v>330</v>
      </c>
      <c r="B5" s="235">
        <v>4</v>
      </c>
    </row>
    <row r="6" spans="1:2" x14ac:dyDescent="0.35">
      <c r="A6" t="s">
        <v>369</v>
      </c>
      <c r="B6" s="235">
        <v>4</v>
      </c>
    </row>
    <row r="7" spans="1:2" x14ac:dyDescent="0.35">
      <c r="A7" t="s">
        <v>590</v>
      </c>
      <c r="B7" s="235">
        <v>4</v>
      </c>
    </row>
    <row r="8" spans="1:2" x14ac:dyDescent="0.35">
      <c r="A8" t="s">
        <v>625</v>
      </c>
      <c r="B8" s="235">
        <v>4</v>
      </c>
    </row>
    <row r="9" spans="1:2" x14ac:dyDescent="0.35">
      <c r="A9" t="s">
        <v>770</v>
      </c>
      <c r="B9" s="235">
        <v>4</v>
      </c>
    </row>
    <row r="10" spans="1:2" x14ac:dyDescent="0.35">
      <c r="A10" t="s">
        <v>776</v>
      </c>
      <c r="B10" s="235">
        <v>4</v>
      </c>
    </row>
    <row r="11" spans="1:2" x14ac:dyDescent="0.35">
      <c r="A11" t="s">
        <v>781</v>
      </c>
      <c r="B11" s="235">
        <v>5</v>
      </c>
    </row>
    <row r="12" spans="1:2" x14ac:dyDescent="0.35">
      <c r="A12" t="s">
        <v>960</v>
      </c>
      <c r="B12" s="235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EA42-62F7-2147-B8E3-8454D208689F}">
  <sheetPr codeName="Sheet5"/>
  <dimension ref="A2:B11"/>
  <sheetViews>
    <sheetView zoomScale="150" zoomScaleNormal="150" workbookViewId="0">
      <selection activeCell="A10" sqref="A10:G10"/>
    </sheetView>
  </sheetViews>
  <sheetFormatPr defaultColWidth="10.6640625" defaultRowHeight="15.5" x14ac:dyDescent="0.35"/>
  <cols>
    <col min="1" max="1" width="20.1640625" style="256" bestFit="1" customWidth="1"/>
    <col min="2" max="2" width="11.83203125" style="258" customWidth="1"/>
    <col min="3" max="3" width="14.5" style="256" bestFit="1" customWidth="1"/>
    <col min="4" max="16384" width="10.6640625" style="256"/>
  </cols>
  <sheetData>
    <row r="2" spans="1:2" x14ac:dyDescent="0.35">
      <c r="A2" s="256" t="s">
        <v>2819</v>
      </c>
      <c r="B2" s="256" t="e">
        <f>_xlfn.XLOOKUP(1,Tablica4[Podudaranje s pretragom],Tablica4[Ime grada/općine])</f>
        <v>#N/A</v>
      </c>
    </row>
    <row r="3" spans="1:2" x14ac:dyDescent="0.35">
      <c r="B3" s="256" t="str" cm="1">
        <f t="array" ref="B3">_xlfn.IFS('Tablica JLS 2024'!H558 = 0, "Nije pronađen grad", 'Tablica JLS 2024'!H558 = 1, "Pronađen grad", 'Tablica JLS 2024'!H558 &gt; 1, "Više gradova odgovara upitu")</f>
        <v>Nije pronađen grad</v>
      </c>
    </row>
    <row r="5" spans="1:2" x14ac:dyDescent="0.35">
      <c r="A5" s="256" t="s">
        <v>2758</v>
      </c>
      <c r="B5" s="257" t="e">
        <f>_xlfn.XLOOKUP(1,Tablica4[Podudaranje s pretragom],Tablica4[Niža stopa])</f>
        <v>#N/A</v>
      </c>
    </row>
    <row r="6" spans="1:2" x14ac:dyDescent="0.35">
      <c r="A6" s="256" t="s">
        <v>2759</v>
      </c>
      <c r="B6" s="257" t="e">
        <f>_xlfn.XLOOKUP(1,Tablica4[Podudaranje s pretragom],Tablica4[Viša stopa])</f>
        <v>#N/A</v>
      </c>
    </row>
    <row r="7" spans="1:2" x14ac:dyDescent="0.35">
      <c r="A7" s="256" t="s">
        <v>2820</v>
      </c>
      <c r="B7" s="258" t="str">
        <f>IF(SUM('Upola stope'!C:C) &gt;= 1, "Da", "Ne")</f>
        <v>Ne</v>
      </c>
    </row>
    <row r="9" spans="1:2" x14ac:dyDescent="0.35">
      <c r="A9" s="256" t="s">
        <v>2773</v>
      </c>
      <c r="B9" s="257">
        <f>_xlfn.XLOOKUP(1, Prirezi!I2:I481, Prirezi!E2:E481, 0, 0, -1)</f>
        <v>0</v>
      </c>
    </row>
    <row r="10" spans="1:2" x14ac:dyDescent="0.35">
      <c r="A10" s="256" t="s">
        <v>2775</v>
      </c>
      <c r="B10" s="259">
        <f>_xlfn.XLOOKUP(1, Prirezi!I2:I481, Prirezi!F2:F481, 0, 0, -1)</f>
        <v>0</v>
      </c>
    </row>
    <row r="11" spans="1:2" x14ac:dyDescent="0.35">
      <c r="A11" s="256" t="s">
        <v>2772</v>
      </c>
      <c r="B11" s="257">
        <f>_xlfn.XLOOKUP(1, Prirezi!I2:I481, Prirezi!H2:H481, 0, 0, -1)</f>
        <v>0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usporedba plaće</vt:lpstr>
      <vt:lpstr>Prirezi!Print_Area</vt:lpstr>
      <vt:lpstr>'Prirezi original'!Print_Area</vt:lpstr>
      <vt:lpstr>Prirezi!Print_Titles</vt:lpstr>
      <vt:lpstr>'Prirezi original'!Print_Titles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Toni Milun</cp:lastModifiedBy>
  <dcterms:created xsi:type="dcterms:W3CDTF">2023-12-29T13:29:44Z</dcterms:created>
  <dcterms:modified xsi:type="dcterms:W3CDTF">2023-12-31T19:46:13Z</dcterms:modified>
</cp:coreProperties>
</file>